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0" yWindow="96" windowWidth="22980" windowHeight="9024" activeTab="1"/>
  </bookViews>
  <sheets>
    <sheet name="чистые стратегии" sheetId="1" r:id="rId1"/>
    <sheet name="нечистые тактики" sheetId="4" r:id="rId2"/>
    <sheet name="с граничными" sheetId="2" r:id="rId3"/>
    <sheet name="Лист3" sheetId="3" r:id="rId4"/>
  </sheets>
  <definedNames>
    <definedName name="solver_adj" localSheetId="1" hidden="1">'нечистые тактики'!$N$32:$R$32</definedName>
    <definedName name="solver_cvg" localSheetId="1" hidden="1">0.0001</definedName>
    <definedName name="solver_drv" localSheetId="1" hidden="1">2</definedName>
    <definedName name="solver_eng" localSheetId="1" hidden="1">2</definedName>
    <definedName name="solver_est" localSheetId="1" hidden="1">1</definedName>
    <definedName name="solver_itr" localSheetId="1" hidden="1">2147483647</definedName>
    <definedName name="solver_lhs1" localSheetId="1" hidden="1">'нечистые тактики'!$N$32:$R$32</definedName>
    <definedName name="solver_lhs2" localSheetId="1" hidden="1">'нечистые тактики'!$U$26:$U$30</definedName>
    <definedName name="solver_mip" localSheetId="1" hidden="1">2147483647</definedName>
    <definedName name="solver_mni" localSheetId="1" hidden="1">30</definedName>
    <definedName name="solver_mrt" localSheetId="1" hidden="1">0.075</definedName>
    <definedName name="solver_msl" localSheetId="1" hidden="1">2</definedName>
    <definedName name="solver_neg" localSheetId="1" hidden="1">1</definedName>
    <definedName name="solver_nod" localSheetId="1" hidden="1">2147483647</definedName>
    <definedName name="solver_num" localSheetId="1" hidden="1">2</definedName>
    <definedName name="solver_nwt" localSheetId="1" hidden="1">1</definedName>
    <definedName name="solver_opt" localSheetId="1" hidden="1">'нечистые тактики'!$N$36</definedName>
    <definedName name="solver_pre" localSheetId="1" hidden="1">0.000001</definedName>
    <definedName name="solver_rbv" localSheetId="1" hidden="1">2</definedName>
    <definedName name="solver_rel1" localSheetId="1" hidden="1">3</definedName>
    <definedName name="solver_rel2" localSheetId="1" hidden="1">1</definedName>
    <definedName name="solver_rhs1" localSheetId="1" hidden="1">'нечистые тактики'!$N$35:$R$35</definedName>
    <definedName name="solver_rhs2" localSheetId="1" hidden="1">'нечистые тактики'!$V$26:$V$30</definedName>
    <definedName name="solver_rlx" localSheetId="1" hidden="1">2</definedName>
    <definedName name="solver_rsd" localSheetId="1" hidden="1">0</definedName>
    <definedName name="solver_scl" localSheetId="1" hidden="1">2</definedName>
    <definedName name="solver_sho" localSheetId="1" hidden="1">2</definedName>
    <definedName name="solver_ssz" localSheetId="1" hidden="1">100</definedName>
    <definedName name="solver_tim" localSheetId="1" hidden="1">2147483647</definedName>
    <definedName name="solver_tol" localSheetId="1" hidden="1">0.01</definedName>
    <definedName name="solver_typ" localSheetId="1" hidden="1">1</definedName>
    <definedName name="solver_val" localSheetId="1" hidden="1">0</definedName>
    <definedName name="solver_ver" localSheetId="1" hidden="1">3</definedName>
  </definedNames>
  <calcPr calcId="144525"/>
</workbook>
</file>

<file path=xl/calcChain.xml><?xml version="1.0" encoding="utf-8"?>
<calcChain xmlns="http://schemas.openxmlformats.org/spreadsheetml/2006/main">
  <c r="W33" i="4" l="1"/>
  <c r="T33" i="4"/>
  <c r="R38" i="4"/>
  <c r="Q38" i="4"/>
  <c r="P38" i="4"/>
  <c r="O38" i="4"/>
  <c r="N38" i="4"/>
  <c r="N37" i="4"/>
  <c r="Z30" i="4"/>
  <c r="Z29" i="4"/>
  <c r="Z28" i="4"/>
  <c r="Z27" i="4"/>
  <c r="Z26" i="4"/>
  <c r="Y26" i="4"/>
  <c r="X26" i="4"/>
  <c r="N36" i="4"/>
  <c r="U30" i="4"/>
  <c r="U29" i="4"/>
  <c r="U28" i="4"/>
  <c r="U27" i="4"/>
  <c r="U26" i="4"/>
  <c r="R33" i="4"/>
  <c r="Q33" i="4"/>
  <c r="P33" i="4"/>
  <c r="O33" i="4"/>
  <c r="N33" i="4"/>
  <c r="J14" i="4"/>
  <c r="J15" i="4"/>
  <c r="J16" i="4"/>
  <c r="J17" i="4"/>
  <c r="J18" i="4"/>
  <c r="J19" i="4"/>
  <c r="J20" i="4"/>
  <c r="J21" i="4"/>
  <c r="J22" i="4"/>
  <c r="J23" i="4"/>
  <c r="J24" i="4"/>
  <c r="J25" i="4"/>
  <c r="J26" i="4"/>
  <c r="J27" i="4"/>
  <c r="J28" i="4"/>
  <c r="J29" i="4"/>
  <c r="J30" i="4"/>
  <c r="J31" i="4"/>
  <c r="J32" i="4"/>
  <c r="J33" i="4"/>
  <c r="J34" i="4"/>
  <c r="J35" i="4"/>
  <c r="J36" i="4"/>
  <c r="J13" i="4"/>
  <c r="J12" i="4"/>
  <c r="H29" i="4"/>
  <c r="H26" i="4"/>
  <c r="H12" i="4"/>
  <c r="D35" i="4"/>
  <c r="D33" i="4"/>
  <c r="D32" i="4"/>
  <c r="D30" i="4"/>
  <c r="D28" i="4"/>
  <c r="D27" i="4"/>
  <c r="D25" i="4"/>
  <c r="D23" i="4"/>
  <c r="D22" i="4"/>
  <c r="D20" i="4"/>
  <c r="D18" i="4"/>
  <c r="D17" i="4"/>
  <c r="D15" i="4"/>
  <c r="D13" i="4"/>
  <c r="D12" i="4"/>
  <c r="C31" i="4"/>
  <c r="C30" i="4"/>
  <c r="C29" i="4"/>
  <c r="C28" i="4"/>
  <c r="C27" i="4"/>
  <c r="C13" i="4"/>
  <c r="C14" i="4"/>
  <c r="C15" i="4"/>
  <c r="C16" i="4"/>
  <c r="C12" i="4"/>
  <c r="G5" i="4"/>
  <c r="C21" i="4" s="1"/>
  <c r="I36" i="4"/>
  <c r="I35" i="4"/>
  <c r="I34" i="4"/>
  <c r="I33" i="4"/>
  <c r="I32" i="4"/>
  <c r="I31" i="4"/>
  <c r="I30" i="4"/>
  <c r="I29" i="4"/>
  <c r="I28" i="4"/>
  <c r="I27" i="4"/>
  <c r="I26" i="4"/>
  <c r="I25" i="4"/>
  <c r="I24" i="4"/>
  <c r="I23" i="4"/>
  <c r="I22" i="4"/>
  <c r="I21" i="4"/>
  <c r="I20" i="4"/>
  <c r="I19" i="4"/>
  <c r="I18" i="4"/>
  <c r="I17" i="4"/>
  <c r="I16" i="4"/>
  <c r="I15" i="4"/>
  <c r="I14" i="4"/>
  <c r="I13" i="4"/>
  <c r="O12" i="4" s="1"/>
  <c r="I12" i="4"/>
  <c r="H8" i="4"/>
  <c r="D31" i="4" s="1"/>
  <c r="G8" i="4"/>
  <c r="C33" i="4" s="1"/>
  <c r="H6" i="4"/>
  <c r="D19" i="4" s="1"/>
  <c r="G6" i="4"/>
  <c r="C25" i="4" s="1"/>
  <c r="C17" i="4" l="1"/>
  <c r="N13" i="4" s="1"/>
  <c r="D16" i="4"/>
  <c r="R12" i="4" s="1"/>
  <c r="D26" i="4"/>
  <c r="D36" i="4"/>
  <c r="D24" i="4"/>
  <c r="D34" i="4"/>
  <c r="O15" i="4"/>
  <c r="C18" i="4"/>
  <c r="O13" i="4" s="1"/>
  <c r="C20" i="4"/>
  <c r="C22" i="4"/>
  <c r="N14" i="4" s="1"/>
  <c r="C26" i="4"/>
  <c r="R14" i="4" s="1"/>
  <c r="C34" i="4"/>
  <c r="P16" i="4" s="1"/>
  <c r="C19" i="4"/>
  <c r="P13" i="4" s="1"/>
  <c r="C23" i="4"/>
  <c r="O14" i="4" s="1"/>
  <c r="C35" i="4"/>
  <c r="D14" i="4"/>
  <c r="P12" i="4" s="1"/>
  <c r="D21" i="4"/>
  <c r="D29" i="4"/>
  <c r="P15" i="4" s="1"/>
  <c r="C24" i="4"/>
  <c r="C32" i="4"/>
  <c r="N16" i="4" s="1"/>
  <c r="C36" i="4"/>
  <c r="R15" i="4"/>
  <c r="N15" i="4"/>
  <c r="Q12" i="4"/>
  <c r="N12" i="4"/>
  <c r="Q16" i="4"/>
  <c r="O16" i="4"/>
  <c r="Q15" i="4"/>
  <c r="Q14" i="4"/>
  <c r="R13" i="4"/>
  <c r="Q13" i="4"/>
  <c r="S16" i="1"/>
  <c r="S15" i="1"/>
  <c r="S14" i="1"/>
  <c r="S13" i="1"/>
  <c r="S12" i="1"/>
  <c r="N20" i="1" s="1"/>
  <c r="R17" i="1"/>
  <c r="Q17" i="1"/>
  <c r="P17" i="1"/>
  <c r="O17" i="1"/>
  <c r="N17" i="1"/>
  <c r="P20" i="1" s="1"/>
  <c r="P10" i="1" s="1"/>
  <c r="R16" i="1"/>
  <c r="R15" i="1"/>
  <c r="R14" i="1"/>
  <c r="R13" i="1"/>
  <c r="R12" i="1"/>
  <c r="Q16" i="1"/>
  <c r="Q15" i="1"/>
  <c r="Q14" i="1"/>
  <c r="Q13" i="1"/>
  <c r="Q12" i="1"/>
  <c r="P16" i="1"/>
  <c r="P15" i="1"/>
  <c r="P13" i="1"/>
  <c r="P14" i="1"/>
  <c r="P12" i="1"/>
  <c r="O16" i="1"/>
  <c r="O15" i="1"/>
  <c r="O14" i="1"/>
  <c r="O13" i="1"/>
  <c r="O12" i="1"/>
  <c r="N16" i="1"/>
  <c r="N15" i="1"/>
  <c r="N14" i="1"/>
  <c r="N13" i="1"/>
  <c r="N12" i="1"/>
  <c r="C36" i="1"/>
  <c r="C35" i="1"/>
  <c r="C34" i="1"/>
  <c r="C33" i="1"/>
  <c r="C32" i="1"/>
  <c r="C26" i="1"/>
  <c r="C25" i="1"/>
  <c r="C24" i="1"/>
  <c r="C23" i="1"/>
  <c r="C22" i="1"/>
  <c r="G8" i="1"/>
  <c r="G6" i="1"/>
  <c r="D36" i="1"/>
  <c r="D34" i="1"/>
  <c r="D31" i="1"/>
  <c r="D29" i="1"/>
  <c r="D26" i="1"/>
  <c r="D24" i="1"/>
  <c r="D21" i="1"/>
  <c r="D19" i="1"/>
  <c r="D16" i="1"/>
  <c r="D14" i="1"/>
  <c r="H8" i="1"/>
  <c r="H6" i="1"/>
  <c r="J23" i="1"/>
  <c r="J24" i="1"/>
  <c r="J27" i="1"/>
  <c r="J28" i="1"/>
  <c r="J31" i="1"/>
  <c r="J32" i="1"/>
  <c r="I33" i="1"/>
  <c r="J33" i="1" s="1"/>
  <c r="I34" i="1"/>
  <c r="J34" i="1" s="1"/>
  <c r="I35" i="1"/>
  <c r="J35" i="1" s="1"/>
  <c r="I36" i="1"/>
  <c r="J36" i="1" s="1"/>
  <c r="I27" i="1"/>
  <c r="I28" i="1"/>
  <c r="I29" i="1"/>
  <c r="J29" i="1" s="1"/>
  <c r="I30" i="1"/>
  <c r="J30" i="1" s="1"/>
  <c r="I31" i="1"/>
  <c r="I32" i="1"/>
  <c r="I21" i="1"/>
  <c r="J21" i="1" s="1"/>
  <c r="I22" i="1"/>
  <c r="J22" i="1" s="1"/>
  <c r="I23" i="1"/>
  <c r="I24" i="1"/>
  <c r="I25" i="1"/>
  <c r="J25" i="1" s="1"/>
  <c r="I26" i="1"/>
  <c r="J26" i="1" s="1"/>
  <c r="I13" i="1"/>
  <c r="J13" i="1" s="1"/>
  <c r="I14" i="1"/>
  <c r="J14" i="1" s="1"/>
  <c r="I15" i="1"/>
  <c r="J15" i="1" s="1"/>
  <c r="I16" i="1"/>
  <c r="J16" i="1" s="1"/>
  <c r="I17" i="1"/>
  <c r="J17" i="1" s="1"/>
  <c r="I18" i="1"/>
  <c r="J18" i="1" s="1"/>
  <c r="I19" i="1"/>
  <c r="J19" i="1" s="1"/>
  <c r="I20" i="1"/>
  <c r="J20" i="1" s="1"/>
  <c r="I12" i="1"/>
  <c r="P14" i="4" l="1"/>
  <c r="R16" i="4"/>
  <c r="S16" i="4" s="1"/>
  <c r="S13" i="4"/>
  <c r="R20" i="4"/>
  <c r="O17" i="4"/>
  <c r="S15" i="4"/>
  <c r="Q17" i="4"/>
  <c r="S12" i="4"/>
  <c r="P17" i="4"/>
  <c r="S14" i="4"/>
  <c r="N17" i="4"/>
  <c r="R10" i="1"/>
  <c r="O10" i="1"/>
  <c r="L13" i="1"/>
  <c r="Q10" i="1"/>
  <c r="L14" i="1"/>
  <c r="L15" i="1"/>
  <c r="L16" i="1"/>
  <c r="L12" i="1"/>
  <c r="N10" i="1"/>
  <c r="H12" i="2"/>
  <c r="I15" i="2"/>
  <c r="H15" i="2"/>
  <c r="I13" i="2"/>
  <c r="H13" i="2"/>
  <c r="C28" i="2"/>
  <c r="C25" i="2"/>
  <c r="C11" i="2"/>
  <c r="G4" i="2"/>
  <c r="J12" i="1"/>
  <c r="R17" i="4" l="1"/>
  <c r="P20" i="4" s="1"/>
  <c r="N10" i="4" s="1"/>
  <c r="N27" i="4"/>
  <c r="O29" i="4"/>
  <c r="O26" i="4"/>
  <c r="R26" i="4"/>
  <c r="P26" i="4"/>
  <c r="N28" i="4"/>
  <c r="R27" i="4"/>
  <c r="N26" i="4"/>
  <c r="Q28" i="4"/>
  <c r="O27" i="4"/>
  <c r="Q30" i="4"/>
  <c r="O30" i="4"/>
  <c r="N30" i="4"/>
  <c r="R30" i="4"/>
  <c r="N29" i="4"/>
  <c r="P29" i="4"/>
  <c r="Q29" i="4"/>
  <c r="P28" i="4"/>
  <c r="O28" i="4"/>
  <c r="P27" i="4"/>
  <c r="Q26" i="4"/>
  <c r="R28" i="4"/>
  <c r="R29" i="4"/>
  <c r="Q27" i="4"/>
  <c r="P30" i="4"/>
  <c r="N20" i="4"/>
  <c r="L14" i="4" s="1"/>
  <c r="L12" i="4" l="1"/>
  <c r="L13" i="4"/>
  <c r="O10" i="4"/>
  <c r="L16" i="4"/>
  <c r="L15" i="4"/>
  <c r="R10" i="4"/>
  <c r="Q10" i="4"/>
  <c r="P10" i="4"/>
</calcChain>
</file>

<file path=xl/sharedStrings.xml><?xml version="1.0" encoding="utf-8"?>
<sst xmlns="http://schemas.openxmlformats.org/spreadsheetml/2006/main" count="186" uniqueCount="68">
  <si>
    <t>Технология</t>
  </si>
  <si>
    <t>Цена реализации единицы продукции, д.е.</t>
  </si>
  <si>
    <t>Полная себестоимость единицы продукции, д.е.</t>
  </si>
  <si>
    <t>Предприятие 1</t>
  </si>
  <si>
    <t>Предприятие 2</t>
  </si>
  <si>
    <t>I</t>
  </si>
  <si>
    <t>II</t>
  </si>
  <si>
    <t>III</t>
  </si>
  <si>
    <t>3+0.1*N</t>
  </si>
  <si>
    <t>4-0.2*N</t>
  </si>
  <si>
    <t>IV</t>
  </si>
  <si>
    <t>V</t>
  </si>
  <si>
    <t>1,5-0.1*N</t>
  </si>
  <si>
    <t>1+0.1*N</t>
  </si>
  <si>
    <t>X</t>
  </si>
  <si>
    <t>Y</t>
  </si>
  <si>
    <t>Цена реализации 1 ед. продукции, д.е.</t>
  </si>
  <si>
    <t>Доля продукции предприятия 1, купленной населением</t>
  </si>
  <si>
    <t>N (variant)</t>
  </si>
  <si>
    <t>4-0.1*N</t>
  </si>
  <si>
    <r>
      <t>Y = 8 – (0.3+0,1</t>
    </r>
    <r>
      <rPr>
        <sz val="14"/>
        <color theme="1"/>
        <rFont val="Symbol"/>
        <family val="1"/>
        <charset val="2"/>
      </rPr>
      <t>×</t>
    </r>
    <r>
      <rPr>
        <sz val="14"/>
        <color theme="1"/>
        <rFont val="Times New Roman"/>
        <family val="1"/>
        <charset val="204"/>
      </rPr>
      <t xml:space="preserve">(N-1)) </t>
    </r>
    <r>
      <rPr>
        <sz val="14"/>
        <color theme="1"/>
        <rFont val="Symbol"/>
        <family val="1"/>
        <charset val="2"/>
      </rPr>
      <t>×</t>
    </r>
    <r>
      <rPr>
        <sz val="14"/>
        <color theme="1"/>
        <rFont val="Times New Roman"/>
        <family val="1"/>
        <charset val="204"/>
      </rPr>
      <t>X</t>
    </r>
  </si>
  <si>
    <t>Предп. 1</t>
  </si>
  <si>
    <t>Предп. 2</t>
  </si>
  <si>
    <t>0,31+0.1*(N-1)</t>
  </si>
  <si>
    <t>0,3-0.02*N</t>
  </si>
  <si>
    <t>0,55+0.05*N</t>
  </si>
  <si>
    <t>матрица игры или чего там я хз вообще</t>
  </si>
  <si>
    <t>средняя цена</t>
  </si>
  <si>
    <t>спрос</t>
  </si>
  <si>
    <t>не забудем про ебейшую формулу</t>
  </si>
  <si>
    <t>D=p*(S*R1 - S * C1) - (1-p)*(S*R2 - S*C2)</t>
  </si>
  <si>
    <t>p</t>
  </si>
  <si>
    <t>r1</t>
  </si>
  <si>
    <t>c1</t>
  </si>
  <si>
    <t>c2</t>
  </si>
  <si>
    <t>r2</t>
  </si>
  <si>
    <t>Ходы</t>
  </si>
  <si>
    <t>A1</t>
  </si>
  <si>
    <t>A2</t>
  </si>
  <si>
    <t>A3</t>
  </si>
  <si>
    <t>A4</t>
  </si>
  <si>
    <t>A5</t>
  </si>
  <si>
    <t>B1</t>
  </si>
  <si>
    <t>B2</t>
  </si>
  <si>
    <t>B3</t>
  </si>
  <si>
    <t>B4</t>
  </si>
  <si>
    <t>B5</t>
  </si>
  <si>
    <t>Vнига</t>
  </si>
  <si>
    <t>Vверха</t>
  </si>
  <si>
    <t>игра в чистых стратегиях</t>
  </si>
  <si>
    <t>B3 над всеми</t>
  </si>
  <si>
    <t>A4 над A1</t>
  </si>
  <si>
    <t>вообще не в чистых стратегиях</t>
  </si>
  <si>
    <t>K</t>
  </si>
  <si>
    <t>матрица игры крутецкая (как тут смайлики ставить)</t>
  </si>
  <si>
    <t>y</t>
  </si>
  <si>
    <t>x</t>
  </si>
  <si>
    <t>1 огранич</t>
  </si>
  <si>
    <t>2 огранич</t>
  </si>
  <si>
    <t>конст &gt;</t>
  </si>
  <si>
    <t>конст &lt;</t>
  </si>
  <si>
    <t>Z x</t>
  </si>
  <si>
    <t>Z y</t>
  </si>
  <si>
    <t>Vx</t>
  </si>
  <si>
    <t>V y</t>
  </si>
  <si>
    <t xml:space="preserve">q </t>
  </si>
  <si>
    <t>Настоящая цена игры</t>
  </si>
  <si>
    <t>кто побеждает в целом?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</si>
</sst>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charset val="204"/>
      <scheme val="minor"/>
    </font>
    <font>
      <sz val="14"/>
      <color theme="1"/>
      <name val="Times New Roman"/>
      <family val="1"/>
      <charset val="204"/>
    </font>
    <font>
      <sz val="14"/>
      <color theme="1"/>
      <name val="Symbol"/>
      <family val="1"/>
      <charset val="2"/>
    </font>
  </fonts>
  <fills count="2">
    <fill>
      <patternFill patternType="none"/>
    </fill>
    <fill>
      <patternFill patternType="gray125"/>
    </fill>
  </fills>
  <borders count="22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</borders>
  <cellStyleXfs count="1">
    <xf numFmtId="0" fontId="0" fillId="0" borderId="0"/>
  </cellStyleXfs>
  <cellXfs count="47">
    <xf numFmtId="0" fontId="0" fillId="0" borderId="0" xfId="0"/>
    <xf numFmtId="0" fontId="1" fillId="0" borderId="1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right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right" vertical="center" wrapText="1"/>
    </xf>
    <xf numFmtId="0" fontId="1" fillId="0" borderId="0" xfId="0" applyFont="1" applyFill="1" applyBorder="1" applyAlignment="1">
      <alignment horizontal="right" vertical="center" wrapText="1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/>
    </xf>
    <xf numFmtId="0" fontId="1" fillId="0" borderId="0" xfId="0" applyFont="1" applyFill="1" applyBorder="1" applyAlignment="1">
      <alignment horizontal="left" vertical="center"/>
    </xf>
    <xf numFmtId="0" fontId="1" fillId="0" borderId="9" xfId="0" applyFont="1" applyBorder="1" applyAlignment="1">
      <alignment horizontal="right" vertical="center" wrapText="1"/>
    </xf>
    <xf numFmtId="0" fontId="0" fillId="0" borderId="6" xfId="0" applyBorder="1"/>
    <xf numFmtId="0" fontId="1" fillId="0" borderId="7" xfId="0" applyFont="1" applyFill="1" applyBorder="1" applyAlignment="1">
      <alignment horizontal="center" vertical="center" wrapText="1"/>
    </xf>
    <xf numFmtId="0" fontId="1" fillId="0" borderId="10" xfId="0" applyFont="1" applyFill="1" applyBorder="1" applyAlignment="1">
      <alignment horizontal="center" vertical="center" wrapText="1"/>
    </xf>
    <xf numFmtId="0" fontId="0" fillId="0" borderId="5" xfId="0" applyBorder="1"/>
    <xf numFmtId="0" fontId="0" fillId="0" borderId="10" xfId="0" applyBorder="1"/>
    <xf numFmtId="0" fontId="1" fillId="0" borderId="15" xfId="0" applyFont="1" applyBorder="1"/>
    <xf numFmtId="0" fontId="1" fillId="0" borderId="16" xfId="0" applyFont="1" applyBorder="1"/>
    <xf numFmtId="0" fontId="1" fillId="0" borderId="11" xfId="0" applyFont="1" applyBorder="1"/>
    <xf numFmtId="0" fontId="1" fillId="0" borderId="12" xfId="0" applyFont="1" applyBorder="1"/>
    <xf numFmtId="0" fontId="1" fillId="0" borderId="13" xfId="0" applyFont="1" applyBorder="1"/>
    <xf numFmtId="0" fontId="1" fillId="0" borderId="14" xfId="0" applyFont="1" applyBorder="1"/>
    <xf numFmtId="0" fontId="1" fillId="0" borderId="0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right" vertical="center" wrapText="1"/>
    </xf>
    <xf numFmtId="0" fontId="1" fillId="0" borderId="10" xfId="0" applyFont="1" applyBorder="1" applyAlignment="1">
      <alignment horizontal="center" vertical="center" wrapText="1"/>
    </xf>
    <xf numFmtId="0" fontId="0" fillId="0" borderId="17" xfId="0" applyFill="1" applyBorder="1"/>
    <xf numFmtId="0" fontId="0" fillId="0" borderId="0" xfId="0" applyFill="1" applyBorder="1"/>
    <xf numFmtId="0" fontId="0" fillId="0" borderId="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0" xfId="0" applyBorder="1"/>
    <xf numFmtId="0" fontId="0" fillId="0" borderId="21" xfId="0" applyBorder="1"/>
    <xf numFmtId="0" fontId="0" fillId="0" borderId="8" xfId="0" applyBorder="1"/>
    <xf numFmtId="0" fontId="0" fillId="0" borderId="9" xfId="0" applyBorder="1"/>
    <xf numFmtId="0" fontId="0" fillId="0" borderId="4" xfId="0" applyBorder="1"/>
    <xf numFmtId="0" fontId="1" fillId="0" borderId="5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</cellXfs>
  <cellStyles count="1"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4</xdr:col>
      <xdr:colOff>289560</xdr:colOff>
      <xdr:row>2</xdr:row>
      <xdr:rowOff>491365</xdr:rowOff>
    </xdr:to>
    <xdr:pic>
      <xdr:nvPicPr>
        <xdr:cNvPr id="2" name="Рисунок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2654" t="35460" r="17246" b="38061"/>
        <a:stretch/>
      </xdr:blipFill>
      <xdr:spPr>
        <a:xfrm>
          <a:off x="0" y="1"/>
          <a:ext cx="5334000" cy="13219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381000</xdr:colOff>
      <xdr:row>0</xdr:row>
      <xdr:rowOff>518161</xdr:rowOff>
    </xdr:from>
    <xdr:to>
      <xdr:col>20</xdr:col>
      <xdr:colOff>228600</xdr:colOff>
      <xdr:row>4</xdr:row>
      <xdr:rowOff>57025</xdr:rowOff>
    </xdr:to>
    <xdr:pic>
      <xdr:nvPicPr>
        <xdr:cNvPr id="2" name="Рисунок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2654" t="35460" r="17246" b="38061"/>
        <a:stretch/>
      </xdr:blipFill>
      <xdr:spPr>
        <a:xfrm>
          <a:off x="13114020" y="518161"/>
          <a:ext cx="5334000" cy="13219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6"/>
  <sheetViews>
    <sheetView topLeftCell="D4" zoomScaleNormal="100" workbookViewId="0">
      <selection activeCell="N21" sqref="N21"/>
    </sheetView>
  </sheetViews>
  <sheetFormatPr defaultRowHeight="14.4" x14ac:dyDescent="0.3"/>
  <cols>
    <col min="1" max="1" width="13.77734375" bestFit="1" customWidth="1"/>
    <col min="2" max="2" width="23.88671875" customWidth="1"/>
    <col min="3" max="3" width="17.33203125" bestFit="1" customWidth="1"/>
    <col min="4" max="4" width="18.5546875" customWidth="1"/>
    <col min="6" max="6" width="18.6640625" customWidth="1"/>
    <col min="7" max="7" width="25.21875" customWidth="1"/>
    <col min="8" max="8" width="18.88671875" customWidth="1"/>
    <col min="9" max="9" width="21" customWidth="1"/>
    <col min="11" max="11" width="10.5546875" customWidth="1"/>
  </cols>
  <sheetData>
    <row r="1" spans="1:19" ht="46.8" customHeight="1" thickBot="1" x14ac:dyDescent="0.35">
      <c r="A1" s="1"/>
      <c r="B1" s="43" t="s">
        <v>1</v>
      </c>
      <c r="C1" s="41" t="s">
        <v>2</v>
      </c>
      <c r="D1" s="42"/>
      <c r="F1" t="s">
        <v>18</v>
      </c>
      <c r="G1" s="8">
        <v>7</v>
      </c>
      <c r="H1" s="12" t="s">
        <v>29</v>
      </c>
      <c r="I1" s="14" t="s">
        <v>30</v>
      </c>
    </row>
    <row r="2" spans="1:19" ht="18.600000000000001" thickBot="1" x14ac:dyDescent="0.35">
      <c r="A2" s="2" t="s">
        <v>0</v>
      </c>
      <c r="B2" s="44"/>
      <c r="C2" s="3" t="s">
        <v>3</v>
      </c>
      <c r="D2" s="3" t="s">
        <v>4</v>
      </c>
      <c r="F2" s="43" t="s">
        <v>1</v>
      </c>
      <c r="G2" s="41" t="s">
        <v>2</v>
      </c>
      <c r="H2" s="42"/>
    </row>
    <row r="3" spans="1:19" ht="56.4" customHeight="1" thickBot="1" x14ac:dyDescent="0.35">
      <c r="A3" s="2" t="s">
        <v>5</v>
      </c>
      <c r="B3" s="4">
        <v>10</v>
      </c>
      <c r="C3" s="4">
        <v>5</v>
      </c>
      <c r="D3" s="4">
        <v>8</v>
      </c>
      <c r="F3" s="44"/>
      <c r="G3" s="3" t="s">
        <v>3</v>
      </c>
      <c r="H3" s="3" t="s">
        <v>4</v>
      </c>
    </row>
    <row r="4" spans="1:19" ht="18.600000000000001" thickBot="1" x14ac:dyDescent="0.35">
      <c r="A4" s="2" t="s">
        <v>6</v>
      </c>
      <c r="B4" s="4">
        <v>8</v>
      </c>
      <c r="C4" s="4">
        <v>4</v>
      </c>
      <c r="D4" s="4">
        <v>6</v>
      </c>
      <c r="F4" s="7">
        <v>10</v>
      </c>
      <c r="G4" s="4">
        <v>5</v>
      </c>
      <c r="H4" s="4">
        <v>8</v>
      </c>
    </row>
    <row r="5" spans="1:19" ht="18.600000000000001" thickBot="1" x14ac:dyDescent="0.35">
      <c r="A5" s="2" t="s">
        <v>7</v>
      </c>
      <c r="B5" s="4">
        <v>6</v>
      </c>
      <c r="C5" s="4" t="s">
        <v>8</v>
      </c>
      <c r="D5" s="4" t="s">
        <v>9</v>
      </c>
      <c r="F5" s="7">
        <v>8</v>
      </c>
      <c r="G5" s="4">
        <v>4</v>
      </c>
      <c r="H5" s="4">
        <v>6</v>
      </c>
    </row>
    <row r="6" spans="1:19" ht="18.600000000000001" thickBot="1" x14ac:dyDescent="0.35">
      <c r="A6" s="2" t="s">
        <v>10</v>
      </c>
      <c r="B6" s="4">
        <v>4</v>
      </c>
      <c r="C6" s="4">
        <v>2</v>
      </c>
      <c r="D6" s="4">
        <v>2</v>
      </c>
      <c r="F6" s="7">
        <v>6</v>
      </c>
      <c r="G6" s="4">
        <f>3+$G$1*0.1</f>
        <v>3.7</v>
      </c>
      <c r="H6" s="4">
        <f>4-0.2*$G$1</f>
        <v>2.5999999999999996</v>
      </c>
    </row>
    <row r="7" spans="1:19" ht="18.600000000000001" thickBot="1" x14ac:dyDescent="0.35">
      <c r="A7" s="2" t="s">
        <v>11</v>
      </c>
      <c r="B7" s="4">
        <v>2</v>
      </c>
      <c r="C7" s="4" t="s">
        <v>12</v>
      </c>
      <c r="D7" s="4" t="s">
        <v>13</v>
      </c>
      <c r="F7" s="7">
        <v>4</v>
      </c>
      <c r="G7" s="4">
        <v>2</v>
      </c>
      <c r="H7" s="4">
        <v>2</v>
      </c>
    </row>
    <row r="8" spans="1:19" ht="18.600000000000001" thickBot="1" x14ac:dyDescent="0.35">
      <c r="A8" s="27"/>
      <c r="B8" s="28"/>
      <c r="C8" s="28"/>
      <c r="D8" s="28"/>
      <c r="F8" s="7">
        <v>2</v>
      </c>
      <c r="G8" s="4">
        <f>1.5-0.1*$G$1</f>
        <v>0.79999999999999993</v>
      </c>
      <c r="H8" s="4">
        <f>1+0.1*$G$1</f>
        <v>1.7000000000000002</v>
      </c>
      <c r="P8" s="13" t="s">
        <v>26</v>
      </c>
    </row>
    <row r="9" spans="1:19" ht="15" thickBot="1" x14ac:dyDescent="0.35">
      <c r="C9" t="s">
        <v>33</v>
      </c>
      <c r="D9" t="s">
        <v>34</v>
      </c>
      <c r="F9" t="s">
        <v>32</v>
      </c>
      <c r="G9" t="s">
        <v>35</v>
      </c>
      <c r="H9" t="s">
        <v>31</v>
      </c>
    </row>
    <row r="10" spans="1:19" ht="30.6" customHeight="1" thickBot="1" x14ac:dyDescent="0.35">
      <c r="A10" s="5"/>
      <c r="C10" s="41" t="s">
        <v>2</v>
      </c>
      <c r="D10" s="42"/>
      <c r="F10" s="41" t="s">
        <v>16</v>
      </c>
      <c r="G10" s="42"/>
      <c r="H10" s="45" t="s">
        <v>17</v>
      </c>
      <c r="I10" s="17" t="s">
        <v>27</v>
      </c>
      <c r="J10" s="18" t="s">
        <v>28</v>
      </c>
      <c r="N10" t="str">
        <f>IF(N17=$P$20,"СЮДА","")</f>
        <v/>
      </c>
      <c r="O10" t="str">
        <f>IF(O17=$P$20,"СЮДА","")</f>
        <v/>
      </c>
      <c r="P10" t="str">
        <f>IF(P17=$P$20,"СЮДА","")</f>
        <v>СЮДА</v>
      </c>
      <c r="Q10" t="str">
        <f>IF(Q17=$P$20,"СЮДА","")</f>
        <v/>
      </c>
      <c r="R10" t="str">
        <f>IF(R17=$P$20,"СЮДА","")</f>
        <v/>
      </c>
    </row>
    <row r="11" spans="1:19" ht="18.600000000000001" thickBot="1" x14ac:dyDescent="0.35">
      <c r="A11" s="6" t="s">
        <v>0</v>
      </c>
      <c r="C11" s="29" t="s">
        <v>3</v>
      </c>
      <c r="D11" s="3" t="s">
        <v>4</v>
      </c>
      <c r="F11" s="2" t="s">
        <v>3</v>
      </c>
      <c r="G11" s="3" t="s">
        <v>4</v>
      </c>
      <c r="H11" s="46"/>
      <c r="I11" s="19" t="s">
        <v>14</v>
      </c>
      <c r="J11" s="20" t="s">
        <v>15</v>
      </c>
      <c r="M11" s="16" t="s">
        <v>36</v>
      </c>
      <c r="N11" s="16" t="s">
        <v>42</v>
      </c>
      <c r="O11" s="16" t="s">
        <v>43</v>
      </c>
      <c r="P11" s="16" t="s">
        <v>44</v>
      </c>
      <c r="Q11" s="16" t="s">
        <v>45</v>
      </c>
      <c r="R11" s="16" t="s">
        <v>46</v>
      </c>
    </row>
    <row r="12" spans="1:19" ht="18.600000000000001" thickBot="1" x14ac:dyDescent="0.4">
      <c r="A12" s="6" t="s">
        <v>5</v>
      </c>
      <c r="C12" s="7">
        <v>5</v>
      </c>
      <c r="D12" s="4">
        <v>8</v>
      </c>
      <c r="F12" s="7">
        <v>10</v>
      </c>
      <c r="G12" s="4">
        <v>10</v>
      </c>
      <c r="H12" s="15">
        <v>0.31</v>
      </c>
      <c r="I12" s="21">
        <f t="shared" ref="I12:I36" si="0">AVERAGE(F12:G12)</f>
        <v>10</v>
      </c>
      <c r="J12" s="22">
        <f>8-0.3*I12</f>
        <v>5</v>
      </c>
      <c r="L12" t="str">
        <f>IF(S12=$N$20,"СЮДА","")</f>
        <v/>
      </c>
      <c r="M12" s="16" t="s">
        <v>37</v>
      </c>
      <c r="N12" s="16">
        <f>H12*(J12*F12-J12*C12)-(1-H12)*(J12*G12-J12*D12)</f>
        <v>0.85000000000000053</v>
      </c>
      <c r="O12" s="16">
        <f>H13*(J13*F13-J13*C13)-(1-H13)*(J13*G13-J13*D13)</f>
        <v>1.6430000000000007</v>
      </c>
      <c r="P12" s="16">
        <f>H14*(J14*F14-J14*C14)-(1-H14)*(J14*G14-J14*D14)</f>
        <v>-7.2799999999999994</v>
      </c>
      <c r="Q12" s="16">
        <f>H15*(J15*F15-J15*C15)-(1-H15)*(J15*G15-J15*D15)</f>
        <v>-3.5400000000000009</v>
      </c>
      <c r="R12" s="16">
        <f>H16*(J16*F16-J16*C16)-(1-H16)*(J16*G16-J16*D16)</f>
        <v>4.0548000000000002</v>
      </c>
      <c r="S12">
        <f>MIN(N12:R12)</f>
        <v>-7.2799999999999994</v>
      </c>
    </row>
    <row r="13" spans="1:19" ht="18.600000000000001" thickBot="1" x14ac:dyDescent="0.4">
      <c r="A13" s="6" t="s">
        <v>6</v>
      </c>
      <c r="C13" s="7">
        <v>5</v>
      </c>
      <c r="D13" s="4">
        <v>6</v>
      </c>
      <c r="F13" s="7">
        <v>10</v>
      </c>
      <c r="G13" s="4">
        <v>8</v>
      </c>
      <c r="H13" s="15">
        <v>0.33</v>
      </c>
      <c r="I13" s="23">
        <f t="shared" si="0"/>
        <v>9</v>
      </c>
      <c r="J13" s="24">
        <f t="shared" ref="J13:J36" si="1">8-0.3*I13</f>
        <v>5.3000000000000007</v>
      </c>
      <c r="L13" t="str">
        <f>IF(S13=$N$20,"СЮДА","")</f>
        <v/>
      </c>
      <c r="M13" s="16" t="s">
        <v>38</v>
      </c>
      <c r="N13" s="16">
        <f>H17*(J17*F17-J17*C17)-(1-H17)*(J17*G17-J17*D17)</f>
        <v>2.1200000000000019</v>
      </c>
      <c r="O13" s="16">
        <f>H18*(J18*F18-J18*C18)-(1-H18)*(J18*G18-J18*D18)</f>
        <v>0.55999999999999694</v>
      </c>
      <c r="P13" s="16">
        <f>H19*(J19*F19-J19*C19)-(1-H19)*(J19*G19-J19*D19)</f>
        <v>-6.0888000000000053</v>
      </c>
      <c r="Q13" s="16">
        <f>H20*(J20*F20-J20*C20)-(1-H20)*(J20*G20-J20*D20)</f>
        <v>-1.9839999999999982</v>
      </c>
      <c r="R13" s="16">
        <f>H21*(J21*F21-J21*C21)-(1-H21)*(J21*G21-J21*D21)</f>
        <v>5.0375000000000005</v>
      </c>
      <c r="S13">
        <f>MIN(N13:R13)</f>
        <v>-6.0888000000000053</v>
      </c>
    </row>
    <row r="14" spans="1:19" ht="18.600000000000001" thickBot="1" x14ac:dyDescent="0.4">
      <c r="A14" s="6" t="s">
        <v>7</v>
      </c>
      <c r="C14" s="7">
        <v>5</v>
      </c>
      <c r="D14" s="4">
        <f>4-0.2*$G$1</f>
        <v>2.5999999999999996</v>
      </c>
      <c r="F14" s="7">
        <v>10</v>
      </c>
      <c r="G14" s="4">
        <v>6</v>
      </c>
      <c r="H14" s="15">
        <v>0.25</v>
      </c>
      <c r="I14" s="23">
        <f t="shared" si="0"/>
        <v>8</v>
      </c>
      <c r="J14" s="24">
        <f t="shared" si="1"/>
        <v>5.6</v>
      </c>
      <c r="L14" t="str">
        <f>IF(S14=$N$20,"СЮДА","")</f>
        <v/>
      </c>
      <c r="M14" s="16" t="s">
        <v>39</v>
      </c>
      <c r="N14" s="16">
        <f>H22*(J22*F22-J22*C22)-(1-H22)*(J22*G22-J22*D22)</f>
        <v>1.3215999999999966</v>
      </c>
      <c r="O14" s="16">
        <f>H23*(J23*F23-J23*C23)-(1-H23)*(J23*G23-J23*D23)</f>
        <v>0.37760000000000282</v>
      </c>
      <c r="P14" s="16">
        <f>H24*(J24*F24-J24*C24)-(1-H24)*(J24*G24-J24*D24)</f>
        <v>-6.9440000000000026</v>
      </c>
      <c r="Q14" s="16">
        <f>H25*(J25*F25-J25*C25)-(1-H25)*(J25*G25-J25*D25)</f>
        <v>-3.217500000000002</v>
      </c>
      <c r="R14" s="16">
        <f>H26*(J26*F26-J26*C26)-(1-H26)*(J26*G26-J26*D26)</f>
        <v>3.2640000000000002</v>
      </c>
      <c r="S14">
        <f>MIN(N14:R14)</f>
        <v>-6.9440000000000026</v>
      </c>
    </row>
    <row r="15" spans="1:19" ht="18.600000000000001" thickBot="1" x14ac:dyDescent="0.4">
      <c r="A15" s="6" t="s">
        <v>10</v>
      </c>
      <c r="C15" s="7">
        <v>5</v>
      </c>
      <c r="D15" s="4">
        <v>2</v>
      </c>
      <c r="F15" s="7">
        <v>10</v>
      </c>
      <c r="G15" s="4">
        <v>4</v>
      </c>
      <c r="H15" s="15">
        <v>0.2</v>
      </c>
      <c r="I15" s="23">
        <f t="shared" si="0"/>
        <v>7</v>
      </c>
      <c r="J15" s="24">
        <f t="shared" si="1"/>
        <v>5.9</v>
      </c>
      <c r="L15" t="str">
        <f>IF(S15=$N$20,"СЮДА","")</f>
        <v/>
      </c>
      <c r="M15" s="16" t="s">
        <v>40</v>
      </c>
      <c r="N15" s="16">
        <f>H27*(J27*F27-J27*C27)-(1-H27)*(J27*G27-J27*D27)</f>
        <v>2.3600000000000012</v>
      </c>
      <c r="O15" s="16">
        <f>H28*(J28*F28-J28*C28)-(1-H28)*(J28*G28-J28*D28)</f>
        <v>1.9839999999999991</v>
      </c>
      <c r="P15" s="16">
        <f>H29*(J29*F29-J29*C29)-(1-H29)*(J29*G29-J29*D29)</f>
        <v>-2.7949999999999999</v>
      </c>
      <c r="Q15" s="16">
        <f>H30*(J30*F30-J30*C30)-(1-H30)*(J30*G30-J30*D30)</f>
        <v>0</v>
      </c>
      <c r="R15" s="16">
        <f>H31*(J31*F31-J31*C31)-(1-H31)*(J31*G31-J31*D31)</f>
        <v>4.4020000000000001</v>
      </c>
      <c r="S15">
        <f>MIN(N15:R15)</f>
        <v>-2.7949999999999999</v>
      </c>
    </row>
    <row r="16" spans="1:19" ht="18.600000000000001" thickBot="1" x14ac:dyDescent="0.4">
      <c r="A16" s="2" t="s">
        <v>11</v>
      </c>
      <c r="C16" s="7">
        <v>5</v>
      </c>
      <c r="D16" s="4">
        <f>1+0.1*$G$1</f>
        <v>1.7000000000000002</v>
      </c>
      <c r="F16" s="7">
        <v>10</v>
      </c>
      <c r="G16" s="4">
        <v>2</v>
      </c>
      <c r="H16" s="15">
        <v>0.18</v>
      </c>
      <c r="I16" s="23">
        <f t="shared" si="0"/>
        <v>6</v>
      </c>
      <c r="J16" s="24">
        <f t="shared" si="1"/>
        <v>6.2</v>
      </c>
      <c r="L16" t="str">
        <f>IF(S16=$N$20,"СЮДА","")</f>
        <v>СЮДА</v>
      </c>
      <c r="M16" s="16" t="s">
        <v>41</v>
      </c>
      <c r="N16" s="16">
        <f>H32*(J32*F32-J32*C32)-(1-H32)*(J32*G32-J32*D32)</f>
        <v>5.4560000000000013</v>
      </c>
      <c r="O16" s="16">
        <f>H33*(J33*F33-J33*C33)-(1-H33)*(J33*G33-J33*D33)</f>
        <v>4.6800000000000006</v>
      </c>
      <c r="P16" s="16">
        <f>H34*(J34*F34-J34*C34)-(1-H34)*(J34*G34-J34*D34)</f>
        <v>-1.224000000000002</v>
      </c>
      <c r="Q16" s="16">
        <f>H35*(J35*F35-J35*C35)-(1-H35)*(J35*G35-J35*D35)</f>
        <v>0.5680000000000005</v>
      </c>
      <c r="R16" s="16">
        <f>H36*(J36*F36-J36*C36)-(1-H36)*(J36*G36-J36*D36)</f>
        <v>2.2200000000000015</v>
      </c>
      <c r="S16">
        <f>MIN(N16:R16)</f>
        <v>-1.224000000000002</v>
      </c>
    </row>
    <row r="17" spans="3:18" ht="18.600000000000001" thickBot="1" x14ac:dyDescent="0.4">
      <c r="C17" s="7">
        <v>4</v>
      </c>
      <c r="D17" s="4">
        <v>8</v>
      </c>
      <c r="F17" s="7">
        <v>8</v>
      </c>
      <c r="G17" s="4">
        <v>10</v>
      </c>
      <c r="H17" s="15">
        <v>0.4</v>
      </c>
      <c r="I17" s="23">
        <f t="shared" si="0"/>
        <v>9</v>
      </c>
      <c r="J17" s="24">
        <f t="shared" si="1"/>
        <v>5.3000000000000007</v>
      </c>
      <c r="N17">
        <f>MAX(N12:N16)</f>
        <v>5.4560000000000013</v>
      </c>
      <c r="O17">
        <f>MAX(O12:O16)</f>
        <v>4.6800000000000006</v>
      </c>
      <c r="P17">
        <f>MAX(P12:P16)</f>
        <v>-1.224000000000002</v>
      </c>
      <c r="Q17">
        <f>MAX(Q12:Q16)</f>
        <v>0.5680000000000005</v>
      </c>
      <c r="R17">
        <f>MAX(R12:R16)</f>
        <v>5.0375000000000005</v>
      </c>
    </row>
    <row r="18" spans="3:18" ht="18.600000000000001" thickBot="1" x14ac:dyDescent="0.4">
      <c r="C18" s="7">
        <v>4</v>
      </c>
      <c r="D18" s="4">
        <v>6</v>
      </c>
      <c r="F18" s="7">
        <v>8</v>
      </c>
      <c r="G18" s="4">
        <v>8</v>
      </c>
      <c r="H18" s="15">
        <v>0.35</v>
      </c>
      <c r="I18" s="23">
        <f t="shared" si="0"/>
        <v>8</v>
      </c>
      <c r="J18" s="24">
        <f t="shared" si="1"/>
        <v>5.6</v>
      </c>
    </row>
    <row r="19" spans="3:18" ht="18.600000000000001" thickBot="1" x14ac:dyDescent="0.4">
      <c r="C19" s="7">
        <v>4</v>
      </c>
      <c r="D19" s="4">
        <f>4-0.2*$G$1</f>
        <v>2.5999999999999996</v>
      </c>
      <c r="F19" s="7">
        <v>8</v>
      </c>
      <c r="G19" s="4">
        <v>6</v>
      </c>
      <c r="H19" s="15">
        <v>0.32</v>
      </c>
      <c r="I19" s="23">
        <f t="shared" si="0"/>
        <v>7</v>
      </c>
      <c r="J19" s="24">
        <f t="shared" si="1"/>
        <v>5.9</v>
      </c>
      <c r="N19" t="s">
        <v>47</v>
      </c>
      <c r="P19" t="s">
        <v>48</v>
      </c>
    </row>
    <row r="20" spans="3:18" ht="18.600000000000001" thickBot="1" x14ac:dyDescent="0.4">
      <c r="C20" s="7">
        <v>4</v>
      </c>
      <c r="D20" s="4">
        <v>2</v>
      </c>
      <c r="F20" s="7">
        <v>8</v>
      </c>
      <c r="G20" s="4">
        <v>4</v>
      </c>
      <c r="H20" s="15">
        <v>0.28000000000000003</v>
      </c>
      <c r="I20" s="23">
        <f t="shared" si="0"/>
        <v>6</v>
      </c>
      <c r="J20" s="24">
        <f t="shared" si="1"/>
        <v>6.2</v>
      </c>
      <c r="N20">
        <f>MAX(S12:S16)</f>
        <v>-1.224000000000002</v>
      </c>
      <c r="P20">
        <f>MIN(N17:R17)</f>
        <v>-1.224000000000002</v>
      </c>
    </row>
    <row r="21" spans="3:18" ht="18.600000000000001" thickBot="1" x14ac:dyDescent="0.4">
      <c r="C21" s="7">
        <v>4</v>
      </c>
      <c r="D21" s="4">
        <f>1+0.1*$G$1</f>
        <v>1.7000000000000002</v>
      </c>
      <c r="F21" s="7">
        <v>8</v>
      </c>
      <c r="G21" s="4">
        <v>2</v>
      </c>
      <c r="H21" s="15">
        <v>0.25</v>
      </c>
      <c r="I21" s="23">
        <f t="shared" si="0"/>
        <v>5</v>
      </c>
      <c r="J21" s="24">
        <f t="shared" si="1"/>
        <v>6.5</v>
      </c>
      <c r="O21" t="s">
        <v>49</v>
      </c>
    </row>
    <row r="22" spans="3:18" ht="18.600000000000001" thickBot="1" x14ac:dyDescent="0.4">
      <c r="C22" s="7">
        <f>3+$G$1*0.1</f>
        <v>3.7</v>
      </c>
      <c r="D22" s="4">
        <v>8</v>
      </c>
      <c r="F22" s="7">
        <v>6</v>
      </c>
      <c r="G22" s="4">
        <v>10</v>
      </c>
      <c r="H22" s="15">
        <v>0.52</v>
      </c>
      <c r="I22" s="23">
        <f t="shared" si="0"/>
        <v>8</v>
      </c>
      <c r="J22" s="24">
        <f t="shared" si="1"/>
        <v>5.6</v>
      </c>
      <c r="M22" t="s">
        <v>50</v>
      </c>
    </row>
    <row r="23" spans="3:18" ht="18.600000000000001" thickBot="1" x14ac:dyDescent="0.4">
      <c r="C23" s="7">
        <f>3+$G$1*0.1</f>
        <v>3.7</v>
      </c>
      <c r="D23" s="4">
        <v>6</v>
      </c>
      <c r="F23" s="7">
        <v>6</v>
      </c>
      <c r="G23" s="4">
        <v>8</v>
      </c>
      <c r="H23" s="15">
        <v>0.48</v>
      </c>
      <c r="I23" s="23">
        <f t="shared" si="0"/>
        <v>7</v>
      </c>
      <c r="J23" s="24">
        <f t="shared" si="1"/>
        <v>5.9</v>
      </c>
      <c r="M23" t="s">
        <v>51</v>
      </c>
    </row>
    <row r="24" spans="3:18" ht="18.600000000000001" thickBot="1" x14ac:dyDescent="0.4">
      <c r="C24" s="7">
        <f>3+$G$1*0.1</f>
        <v>3.7</v>
      </c>
      <c r="D24" s="4">
        <f>4-0.2*$G$1</f>
        <v>2.5999999999999996</v>
      </c>
      <c r="F24" s="7">
        <v>6</v>
      </c>
      <c r="G24" s="4">
        <v>6</v>
      </c>
      <c r="H24" s="15">
        <v>0.4</v>
      </c>
      <c r="I24" s="23">
        <f t="shared" si="0"/>
        <v>6</v>
      </c>
      <c r="J24" s="24">
        <f t="shared" si="1"/>
        <v>6.2</v>
      </c>
    </row>
    <row r="25" spans="3:18" ht="18.600000000000001" thickBot="1" x14ac:dyDescent="0.4">
      <c r="C25" s="7">
        <f>3+$G$1*0.1</f>
        <v>3.7</v>
      </c>
      <c r="D25" s="4">
        <v>2</v>
      </c>
      <c r="F25" s="7">
        <v>6</v>
      </c>
      <c r="G25" s="4">
        <v>4</v>
      </c>
      <c r="H25" s="15">
        <v>0.35</v>
      </c>
      <c r="I25" s="23">
        <f t="shared" si="0"/>
        <v>5</v>
      </c>
      <c r="J25" s="24">
        <f t="shared" si="1"/>
        <v>6.5</v>
      </c>
    </row>
    <row r="26" spans="3:18" ht="18.600000000000001" thickBot="1" x14ac:dyDescent="0.4">
      <c r="C26" s="7">
        <f>3+$G$1*0.1</f>
        <v>3.7</v>
      </c>
      <c r="D26" s="4">
        <f>1+0.1*$G$1</f>
        <v>1.7000000000000002</v>
      </c>
      <c r="F26" s="7">
        <v>6</v>
      </c>
      <c r="G26" s="4">
        <v>2</v>
      </c>
      <c r="H26" s="15">
        <v>0.3</v>
      </c>
      <c r="I26" s="23">
        <f t="shared" si="0"/>
        <v>4</v>
      </c>
      <c r="J26" s="24">
        <f t="shared" si="1"/>
        <v>6.8</v>
      </c>
    </row>
    <row r="27" spans="3:18" ht="18.600000000000001" thickBot="1" x14ac:dyDescent="0.4">
      <c r="C27" s="7">
        <v>2</v>
      </c>
      <c r="D27" s="4">
        <v>8</v>
      </c>
      <c r="F27" s="7">
        <v>4</v>
      </c>
      <c r="G27" s="4">
        <v>10</v>
      </c>
      <c r="H27" s="15">
        <v>0.6</v>
      </c>
      <c r="I27" s="23">
        <f t="shared" si="0"/>
        <v>7</v>
      </c>
      <c r="J27" s="24">
        <f t="shared" si="1"/>
        <v>5.9</v>
      </c>
    </row>
    <row r="28" spans="3:18" ht="18.600000000000001" thickBot="1" x14ac:dyDescent="0.4">
      <c r="C28" s="7">
        <v>2</v>
      </c>
      <c r="D28" s="4">
        <v>6</v>
      </c>
      <c r="F28" s="7">
        <v>4</v>
      </c>
      <c r="G28" s="4">
        <v>8</v>
      </c>
      <c r="H28" s="15">
        <v>0.57999999999999996</v>
      </c>
      <c r="I28" s="23">
        <f t="shared" si="0"/>
        <v>6</v>
      </c>
      <c r="J28" s="24">
        <f t="shared" si="1"/>
        <v>6.2</v>
      </c>
    </row>
    <row r="29" spans="3:18" ht="18.600000000000001" thickBot="1" x14ac:dyDescent="0.4">
      <c r="C29" s="7">
        <v>2</v>
      </c>
      <c r="D29" s="4">
        <f>4-0.2*$G$1</f>
        <v>2.5999999999999996</v>
      </c>
      <c r="F29" s="7">
        <v>4</v>
      </c>
      <c r="G29" s="4">
        <v>6</v>
      </c>
      <c r="H29" s="15">
        <v>0.55000000000000004</v>
      </c>
      <c r="I29" s="23">
        <f t="shared" si="0"/>
        <v>5</v>
      </c>
      <c r="J29" s="24">
        <f t="shared" si="1"/>
        <v>6.5</v>
      </c>
    </row>
    <row r="30" spans="3:18" ht="18.600000000000001" thickBot="1" x14ac:dyDescent="0.4">
      <c r="C30" s="7">
        <v>2</v>
      </c>
      <c r="D30" s="4">
        <v>2</v>
      </c>
      <c r="F30" s="7">
        <v>4</v>
      </c>
      <c r="G30" s="4">
        <v>4</v>
      </c>
      <c r="H30" s="15">
        <v>0.5</v>
      </c>
      <c r="I30" s="23">
        <f t="shared" si="0"/>
        <v>4</v>
      </c>
      <c r="J30" s="24">
        <f t="shared" si="1"/>
        <v>6.8</v>
      </c>
    </row>
    <row r="31" spans="3:18" ht="18.600000000000001" thickBot="1" x14ac:dyDescent="0.4">
      <c r="C31" s="7">
        <v>2</v>
      </c>
      <c r="D31" s="4">
        <f>1+0.1*$G$1</f>
        <v>1.7000000000000002</v>
      </c>
      <c r="F31" s="7">
        <v>4</v>
      </c>
      <c r="G31" s="4">
        <v>2</v>
      </c>
      <c r="H31" s="15">
        <v>0.4</v>
      </c>
      <c r="I31" s="23">
        <f t="shared" si="0"/>
        <v>3</v>
      </c>
      <c r="J31" s="24">
        <f t="shared" si="1"/>
        <v>7.1</v>
      </c>
    </row>
    <row r="32" spans="3:18" ht="18.600000000000001" thickBot="1" x14ac:dyDescent="0.4">
      <c r="C32" s="7">
        <f>1.5-0.1*$G$1</f>
        <v>0.79999999999999993</v>
      </c>
      <c r="D32" s="4">
        <v>8</v>
      </c>
      <c r="F32" s="7">
        <v>2</v>
      </c>
      <c r="G32" s="4">
        <v>10</v>
      </c>
      <c r="H32" s="15">
        <v>0.9</v>
      </c>
      <c r="I32" s="23">
        <f t="shared" si="0"/>
        <v>6</v>
      </c>
      <c r="J32" s="24">
        <f t="shared" si="1"/>
        <v>6.2</v>
      </c>
    </row>
    <row r="33" spans="3:10" ht="18.600000000000001" thickBot="1" x14ac:dyDescent="0.4">
      <c r="C33" s="7">
        <f>1.5-0.1*$G$1</f>
        <v>0.79999999999999993</v>
      </c>
      <c r="D33" s="4">
        <v>6</v>
      </c>
      <c r="F33" s="7">
        <v>2</v>
      </c>
      <c r="G33" s="4">
        <v>8</v>
      </c>
      <c r="H33" s="15">
        <v>0.85</v>
      </c>
      <c r="I33" s="23">
        <f t="shared" si="0"/>
        <v>5</v>
      </c>
      <c r="J33" s="24">
        <f t="shared" si="1"/>
        <v>6.5</v>
      </c>
    </row>
    <row r="34" spans="3:10" ht="18.600000000000001" thickBot="1" x14ac:dyDescent="0.4">
      <c r="C34" s="7">
        <f>1.5-0.1*$G$1</f>
        <v>0.79999999999999993</v>
      </c>
      <c r="D34" s="4">
        <f>4-0.2*$G$1</f>
        <v>2.5999999999999996</v>
      </c>
      <c r="F34" s="7">
        <v>2</v>
      </c>
      <c r="G34" s="4">
        <v>6</v>
      </c>
      <c r="H34" s="15">
        <v>0.7</v>
      </c>
      <c r="I34" s="23">
        <f t="shared" si="0"/>
        <v>4</v>
      </c>
      <c r="J34" s="24">
        <f t="shared" si="1"/>
        <v>6.8</v>
      </c>
    </row>
    <row r="35" spans="3:10" ht="18.600000000000001" thickBot="1" x14ac:dyDescent="0.4">
      <c r="C35" s="7">
        <f>1.5-0.1*$G$1</f>
        <v>0.79999999999999993</v>
      </c>
      <c r="D35" s="4">
        <v>2</v>
      </c>
      <c r="F35" s="7">
        <v>2</v>
      </c>
      <c r="G35" s="4">
        <v>4</v>
      </c>
      <c r="H35" s="15">
        <v>0.65</v>
      </c>
      <c r="I35" s="23">
        <f t="shared" si="0"/>
        <v>3</v>
      </c>
      <c r="J35" s="24">
        <f t="shared" si="1"/>
        <v>7.1</v>
      </c>
    </row>
    <row r="36" spans="3:10" ht="18.600000000000001" thickBot="1" x14ac:dyDescent="0.4">
      <c r="C36" s="7">
        <f>1.5-0.1*$G$1</f>
        <v>0.79999999999999993</v>
      </c>
      <c r="D36" s="4">
        <f>1+0.1*$G$1</f>
        <v>1.7000000000000002</v>
      </c>
      <c r="F36" s="7">
        <v>2</v>
      </c>
      <c r="G36" s="4">
        <v>2</v>
      </c>
      <c r="H36" s="15">
        <v>0.4</v>
      </c>
      <c r="I36" s="25">
        <f t="shared" si="0"/>
        <v>2</v>
      </c>
      <c r="J36" s="26">
        <f t="shared" si="1"/>
        <v>7.4</v>
      </c>
    </row>
  </sheetData>
  <mergeCells count="7">
    <mergeCell ref="C10:D10"/>
    <mergeCell ref="B1:B2"/>
    <mergeCell ref="C1:D1"/>
    <mergeCell ref="F10:G10"/>
    <mergeCell ref="H10:H11"/>
    <mergeCell ref="G2:H2"/>
    <mergeCell ref="F2:F3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8"/>
  <sheetViews>
    <sheetView tabSelected="1" topLeftCell="H19" zoomScaleNormal="100" workbookViewId="0">
      <selection activeCell="J30" sqref="J29:J30"/>
    </sheetView>
  </sheetViews>
  <sheetFormatPr defaultRowHeight="14.4" x14ac:dyDescent="0.3"/>
  <cols>
    <col min="1" max="1" width="13.77734375" bestFit="1" customWidth="1"/>
    <col min="2" max="2" width="23.88671875" customWidth="1"/>
    <col min="3" max="3" width="17.33203125" bestFit="1" customWidth="1"/>
    <col min="4" max="4" width="18.5546875" customWidth="1"/>
    <col min="6" max="6" width="18.6640625" customWidth="1"/>
    <col min="7" max="7" width="25.21875" customWidth="1"/>
    <col min="8" max="8" width="18.88671875" customWidth="1"/>
    <col min="9" max="9" width="21" customWidth="1"/>
    <col min="11" max="11" width="10.5546875" customWidth="1"/>
  </cols>
  <sheetData>
    <row r="1" spans="1:19" ht="46.8" customHeight="1" thickBot="1" x14ac:dyDescent="0.35">
      <c r="A1" s="10"/>
      <c r="B1" s="43" t="s">
        <v>1</v>
      </c>
      <c r="C1" s="41" t="s">
        <v>2</v>
      </c>
      <c r="D1" s="42"/>
      <c r="F1" t="s">
        <v>18</v>
      </c>
      <c r="G1" s="8">
        <v>6</v>
      </c>
      <c r="H1" s="12" t="s">
        <v>29</v>
      </c>
      <c r="I1" s="14" t="s">
        <v>30</v>
      </c>
    </row>
    <row r="2" spans="1:19" ht="18.600000000000001" thickBot="1" x14ac:dyDescent="0.35">
      <c r="A2" s="11" t="s">
        <v>0</v>
      </c>
      <c r="B2" s="44"/>
      <c r="C2" s="3" t="s">
        <v>3</v>
      </c>
      <c r="D2" s="3" t="s">
        <v>4</v>
      </c>
      <c r="F2" s="43" t="s">
        <v>1</v>
      </c>
      <c r="G2" s="41" t="s">
        <v>2</v>
      </c>
      <c r="H2" s="42"/>
    </row>
    <row r="3" spans="1:19" ht="56.4" customHeight="1" thickBot="1" x14ac:dyDescent="0.35">
      <c r="A3" s="11" t="s">
        <v>5</v>
      </c>
      <c r="B3" s="4">
        <v>10</v>
      </c>
      <c r="C3" s="4">
        <v>5</v>
      </c>
      <c r="D3" s="4">
        <v>8</v>
      </c>
      <c r="F3" s="44"/>
      <c r="G3" s="3" t="s">
        <v>3</v>
      </c>
      <c r="H3" s="3" t="s">
        <v>4</v>
      </c>
    </row>
    <row r="4" spans="1:19" ht="18.600000000000001" thickBot="1" x14ac:dyDescent="0.35">
      <c r="A4" s="11" t="s">
        <v>6</v>
      </c>
      <c r="B4" s="4">
        <v>8</v>
      </c>
      <c r="C4" s="4" t="s">
        <v>19</v>
      </c>
      <c r="D4" s="4">
        <v>6</v>
      </c>
      <c r="F4" s="7">
        <v>10</v>
      </c>
      <c r="G4" s="4">
        <v>5</v>
      </c>
      <c r="H4" s="4">
        <v>8</v>
      </c>
    </row>
    <row r="5" spans="1:19" ht="18.600000000000001" thickBot="1" x14ac:dyDescent="0.35">
      <c r="A5" s="11" t="s">
        <v>7</v>
      </c>
      <c r="B5" s="4">
        <v>6</v>
      </c>
      <c r="C5" s="4" t="s">
        <v>8</v>
      </c>
      <c r="D5" s="4" t="s">
        <v>9</v>
      </c>
      <c r="F5" s="7">
        <v>8</v>
      </c>
      <c r="G5" s="4">
        <f>4-0.1*$G$1</f>
        <v>3.4</v>
      </c>
      <c r="H5" s="4">
        <v>6</v>
      </c>
    </row>
    <row r="6" spans="1:19" ht="18.600000000000001" thickBot="1" x14ac:dyDescent="0.35">
      <c r="A6" s="11" t="s">
        <v>10</v>
      </c>
      <c r="B6" s="4">
        <v>4</v>
      </c>
      <c r="C6" s="4">
        <v>2</v>
      </c>
      <c r="D6" s="4">
        <v>2</v>
      </c>
      <c r="F6" s="7">
        <v>6</v>
      </c>
      <c r="G6" s="4">
        <f>3+$G$1*0.1</f>
        <v>3.6</v>
      </c>
      <c r="H6" s="4">
        <f>4-0.2*$G$1</f>
        <v>2.8</v>
      </c>
    </row>
    <row r="7" spans="1:19" ht="18.600000000000001" thickBot="1" x14ac:dyDescent="0.35">
      <c r="A7" s="11" t="s">
        <v>11</v>
      </c>
      <c r="B7" s="4">
        <v>2</v>
      </c>
      <c r="C7" s="4" t="s">
        <v>12</v>
      </c>
      <c r="D7" s="4" t="s">
        <v>13</v>
      </c>
      <c r="F7" s="7">
        <v>4</v>
      </c>
      <c r="G7" s="4">
        <v>2</v>
      </c>
      <c r="H7" s="4">
        <v>2</v>
      </c>
      <c r="J7" s="9" t="s">
        <v>20</v>
      </c>
    </row>
    <row r="8" spans="1:19" ht="18.600000000000001" thickBot="1" x14ac:dyDescent="0.35">
      <c r="A8" s="27"/>
      <c r="B8" s="28"/>
      <c r="C8" s="28"/>
      <c r="D8" s="28"/>
      <c r="F8" s="7">
        <v>2</v>
      </c>
      <c r="G8" s="4">
        <f>1.5-0.1*$G$1</f>
        <v>0.89999999999999991</v>
      </c>
      <c r="H8" s="4">
        <f>1+0.1*$G$1</f>
        <v>1.6</v>
      </c>
      <c r="P8" s="13" t="s">
        <v>26</v>
      </c>
    </row>
    <row r="9" spans="1:19" ht="15" thickBot="1" x14ac:dyDescent="0.35">
      <c r="C9" t="s">
        <v>33</v>
      </c>
      <c r="D9" t="s">
        <v>34</v>
      </c>
      <c r="F9" t="s">
        <v>32</v>
      </c>
      <c r="G9" t="s">
        <v>35</v>
      </c>
      <c r="H9" t="s">
        <v>31</v>
      </c>
    </row>
    <row r="10" spans="1:19" ht="30.6" customHeight="1" thickBot="1" x14ac:dyDescent="0.35">
      <c r="A10" s="10"/>
      <c r="C10" s="41" t="s">
        <v>2</v>
      </c>
      <c r="D10" s="42"/>
      <c r="F10" s="41" t="s">
        <v>16</v>
      </c>
      <c r="G10" s="42"/>
      <c r="H10" s="45" t="s">
        <v>17</v>
      </c>
      <c r="I10" s="17" t="s">
        <v>27</v>
      </c>
      <c r="J10" s="18" t="s">
        <v>28</v>
      </c>
      <c r="N10" t="str">
        <f>IF(N17=$P$20,"СЮДА","")</f>
        <v/>
      </c>
      <c r="O10" t="str">
        <f>IF(O17=$P$20,"СЮДА","")</f>
        <v/>
      </c>
      <c r="P10" t="str">
        <f>IF(P17=$P$20,"СЮДА","")</f>
        <v/>
      </c>
      <c r="Q10" t="str">
        <f>IF(Q17=$P$20,"СЮДА","")</f>
        <v>СЮДА</v>
      </c>
      <c r="R10" t="str">
        <f>IF(R17=$P$20,"СЮДА","")</f>
        <v/>
      </c>
    </row>
    <row r="11" spans="1:19" ht="18.600000000000001" thickBot="1" x14ac:dyDescent="0.35">
      <c r="A11" s="11" t="s">
        <v>0</v>
      </c>
      <c r="C11" s="29" t="s">
        <v>3</v>
      </c>
      <c r="D11" s="3" t="s">
        <v>4</v>
      </c>
      <c r="F11" s="11" t="s">
        <v>3</v>
      </c>
      <c r="G11" s="3" t="s">
        <v>4</v>
      </c>
      <c r="H11" s="46"/>
      <c r="I11" s="19" t="s">
        <v>14</v>
      </c>
      <c r="J11" s="20" t="s">
        <v>15</v>
      </c>
      <c r="M11" s="16" t="s">
        <v>36</v>
      </c>
      <c r="N11" s="16" t="s">
        <v>42</v>
      </c>
      <c r="O11" s="16" t="s">
        <v>43</v>
      </c>
      <c r="P11" s="16" t="s">
        <v>44</v>
      </c>
      <c r="Q11" s="16" t="s">
        <v>45</v>
      </c>
      <c r="R11" s="16" t="s">
        <v>46</v>
      </c>
    </row>
    <row r="12" spans="1:19" ht="18.600000000000001" thickBot="1" x14ac:dyDescent="0.4">
      <c r="A12" s="11" t="s">
        <v>5</v>
      </c>
      <c r="C12" s="7">
        <f>$G$4</f>
        <v>5</v>
      </c>
      <c r="D12" s="7">
        <f>$H$4</f>
        <v>8</v>
      </c>
      <c r="F12" s="7">
        <v>10</v>
      </c>
      <c r="G12" s="4">
        <v>10</v>
      </c>
      <c r="H12" s="15">
        <f>0.31+0.1*($G$1-1)</f>
        <v>0.81</v>
      </c>
      <c r="I12" s="21">
        <f t="shared" ref="I12:I36" si="0">AVERAGE(F12:G12)</f>
        <v>10</v>
      </c>
      <c r="J12" s="22">
        <f>8-(0.3+0.1*($G$1-1))*I12</f>
        <v>0</v>
      </c>
      <c r="L12" t="str">
        <f>IF(S12=$N$20,"СЮДА","")</f>
        <v/>
      </c>
      <c r="M12" s="16" t="s">
        <v>37</v>
      </c>
      <c r="N12" s="16">
        <f>H12*(J12*F12-J12*C12)-(1-H12)*(J12*G12-J12*D12)</f>
        <v>0</v>
      </c>
      <c r="O12" s="16">
        <f>H13*(J13*F13-J13*C13)-(1-H13)*(J13*G13-J13*D13)</f>
        <v>0.24800000000000022</v>
      </c>
      <c r="P12" s="16">
        <f>H14*(J14*F14-J14*C14)-(1-H14)*(J14*G14-J14*D14)</f>
        <v>-1.8399999999999999</v>
      </c>
      <c r="Q12" s="16">
        <f>H15*(J15*F15-J15*C15)-(1-H15)*(J15*G15-J15*D15)</f>
        <v>-1.44</v>
      </c>
      <c r="R12" s="16">
        <f>H16*(J16*F16-J16*C16)-(1-H16)*(J16*G16-J16*D16)</f>
        <v>1.8303999999999998</v>
      </c>
      <c r="S12">
        <f>MIN(N12:R12)</f>
        <v>-1.8399999999999999</v>
      </c>
    </row>
    <row r="13" spans="1:19" ht="18.600000000000001" thickBot="1" x14ac:dyDescent="0.4">
      <c r="A13" s="11" t="s">
        <v>6</v>
      </c>
      <c r="C13" s="7">
        <f t="shared" ref="C13:C16" si="1">$G$4</f>
        <v>5</v>
      </c>
      <c r="D13" s="7">
        <f>$H$5</f>
        <v>6</v>
      </c>
      <c r="F13" s="7">
        <v>10</v>
      </c>
      <c r="G13" s="4">
        <v>8</v>
      </c>
      <c r="H13" s="4">
        <v>0.33</v>
      </c>
      <c r="I13" s="23">
        <f t="shared" si="0"/>
        <v>9</v>
      </c>
      <c r="J13" s="22">
        <f>8-(0.3+0.1*($G$1-1))*I13</f>
        <v>0.79999999999999982</v>
      </c>
      <c r="L13" t="str">
        <f>IF(S13=$N$20,"СЮДА","")</f>
        <v/>
      </c>
      <c r="M13" s="16" t="s">
        <v>38</v>
      </c>
      <c r="N13" s="16">
        <f>H17*(J17*F17-J17*C17)-(1-H17)*(J17*G17-J17*D17)</f>
        <v>0.51200000000000001</v>
      </c>
      <c r="O13" s="16">
        <f>H18*(J18*F18-J18*C18)-(1-H18)*(J18*G18-J18*D18)</f>
        <v>0.49599999999999955</v>
      </c>
      <c r="P13" s="16">
        <f>H19*(J19*F19-J19*C19)-(1-H19)*(J19*G19-J19*D19)</f>
        <v>-1.6895999999999995</v>
      </c>
      <c r="Q13" s="16">
        <f>H20*(J20*F20-J20*C20)-(1-H20)*(J20*G20-J20*D20)</f>
        <v>-0.48639999999999883</v>
      </c>
      <c r="R13" s="16">
        <f>H21*(J21*F21-J21*C21)-(1-H21)*(J21*G21-J21*D21)</f>
        <v>3.4</v>
      </c>
      <c r="S13">
        <f>MIN(N13:R13)</f>
        <v>-1.6895999999999995</v>
      </c>
    </row>
    <row r="14" spans="1:19" ht="18.600000000000001" thickBot="1" x14ac:dyDescent="0.4">
      <c r="A14" s="11" t="s">
        <v>7</v>
      </c>
      <c r="C14" s="7">
        <f t="shared" si="1"/>
        <v>5</v>
      </c>
      <c r="D14" s="7">
        <f>$H$6</f>
        <v>2.8</v>
      </c>
      <c r="F14" s="7">
        <v>10</v>
      </c>
      <c r="G14" s="4">
        <v>6</v>
      </c>
      <c r="H14" s="4">
        <v>0.25</v>
      </c>
      <c r="I14" s="23">
        <f t="shared" si="0"/>
        <v>8</v>
      </c>
      <c r="J14" s="22">
        <f t="shared" ref="J14:J36" si="2">8-(0.3+0.1*($G$1-1))*I14</f>
        <v>1.5999999999999996</v>
      </c>
      <c r="L14" t="str">
        <f>IF(S14=$N$20,"СЮДА","")</f>
        <v/>
      </c>
      <c r="M14" s="16" t="s">
        <v>39</v>
      </c>
      <c r="N14" s="16">
        <f>H22*(J22*F22-J22*C22)-(1-H22)*(J22*G22-J22*D22)</f>
        <v>0.46079999999999988</v>
      </c>
      <c r="O14" s="16">
        <f>H23*(J23*F23-J23*C23)-(1-H23)*(J23*G23-J23*D23)</f>
        <v>0.26879999999999926</v>
      </c>
      <c r="P14" s="16">
        <f>H24*(J24*F24-J24*C24)-(1-H24)*(J24*G24-J24*D24)</f>
        <v>-3.0720000000000001</v>
      </c>
      <c r="Q14" s="16">
        <f>H25*(J25*F25-J25*C25)-(1-H25)*(J25*G25-J25*D25)</f>
        <v>-1.8400000000000003</v>
      </c>
      <c r="R14" s="16">
        <f>H26*(J26*F26-J26*C26)-(1-H26)*(J26*G26-J26*D26)</f>
        <v>0.49919999999999898</v>
      </c>
      <c r="S14">
        <f>MIN(N14:R14)</f>
        <v>-3.0720000000000001</v>
      </c>
    </row>
    <row r="15" spans="1:19" ht="18.600000000000001" thickBot="1" x14ac:dyDescent="0.4">
      <c r="A15" s="11" t="s">
        <v>10</v>
      </c>
      <c r="C15" s="7">
        <f t="shared" si="1"/>
        <v>5</v>
      </c>
      <c r="D15" s="7">
        <f>$H$7</f>
        <v>2</v>
      </c>
      <c r="F15" s="7">
        <v>10</v>
      </c>
      <c r="G15" s="4">
        <v>4</v>
      </c>
      <c r="H15" s="4">
        <v>0.2</v>
      </c>
      <c r="I15" s="23">
        <f t="shared" si="0"/>
        <v>7</v>
      </c>
      <c r="J15" s="22">
        <f t="shared" si="2"/>
        <v>2.3999999999999995</v>
      </c>
      <c r="L15" t="str">
        <f>IF(S15=$N$20,"СЮДА","")</f>
        <v>СЮДА</v>
      </c>
      <c r="M15" s="16" t="s">
        <v>40</v>
      </c>
      <c r="N15" s="16">
        <f>H27*(J27*F27-J27*C27)-(1-H27)*(J27*G27-J27*D27)</f>
        <v>0.96000000000000041</v>
      </c>
      <c r="O15" s="16">
        <f>H28*(J28*F28-J28*C28)-(1-H28)*(J28*G28-J28*D28)</f>
        <v>1.0239999999999991</v>
      </c>
      <c r="P15" s="16">
        <f>H29*(J29*F29-J29*C29)-(1-H29)*(J29*G29-J29*D29)</f>
        <v>4.8800000000000017</v>
      </c>
      <c r="Q15" s="16">
        <f>H30*(J30*F30-J30*C30)-(1-H30)*(J30*G30-J30*D30)</f>
        <v>0</v>
      </c>
      <c r="R15" s="16">
        <f>H31*(J31*F31-J31*C31)-(1-H31)*(J31*G31-J31*D31)</f>
        <v>3.1359999999999992</v>
      </c>
      <c r="S15">
        <f>MIN(N15:R15)</f>
        <v>0</v>
      </c>
    </row>
    <row r="16" spans="1:19" ht="18.600000000000001" thickBot="1" x14ac:dyDescent="0.4">
      <c r="A16" s="11" t="s">
        <v>11</v>
      </c>
      <c r="C16" s="7">
        <f t="shared" si="1"/>
        <v>5</v>
      </c>
      <c r="D16" s="7">
        <f>$H$8</f>
        <v>1.6</v>
      </c>
      <c r="F16" s="7">
        <v>10</v>
      </c>
      <c r="G16" s="4">
        <v>2</v>
      </c>
      <c r="H16" s="4">
        <v>0.18</v>
      </c>
      <c r="I16" s="23">
        <f t="shared" si="0"/>
        <v>6</v>
      </c>
      <c r="J16" s="22">
        <f t="shared" si="2"/>
        <v>3.1999999999999993</v>
      </c>
      <c r="L16" t="str">
        <f>IF(S16=$N$20,"СЮДА","")</f>
        <v/>
      </c>
      <c r="M16" s="16" t="s">
        <v>41</v>
      </c>
      <c r="N16" s="16">
        <f>H32*(J32*F32-J32*C32)-(1-H32)*(J32*G32-J32*D32)</f>
        <v>2.528</v>
      </c>
      <c r="O16" s="16">
        <f>H33*(J33*F33-J33*C33)-(1-H33)*(J33*G33-J33*D33)</f>
        <v>2.54</v>
      </c>
      <c r="P16" s="16">
        <f>H34*(J34*F34-J34*C34)-(1-H34)*(J34*G34-J34*D34)</f>
        <v>-0.91199999999999992</v>
      </c>
      <c r="Q16" s="16">
        <f>H35*(J35*F35-J35*C35)-(1-H35)*(J35*G35-J35*D35)</f>
        <v>8.4000000000000963E-2</v>
      </c>
      <c r="R16" s="16">
        <f>H36*(J36*F36-J36*C36)-(1-H36)*(J36*G36-J36*D36)</f>
        <v>1.2800000000000016</v>
      </c>
      <c r="S16">
        <f>MIN(N16:R16)</f>
        <v>-0.91199999999999992</v>
      </c>
    </row>
    <row r="17" spans="3:26" ht="18.600000000000001" thickBot="1" x14ac:dyDescent="0.4">
      <c r="C17" s="7">
        <f>$G$5</f>
        <v>3.4</v>
      </c>
      <c r="D17" s="7">
        <f>$H$4</f>
        <v>8</v>
      </c>
      <c r="F17" s="7">
        <v>8</v>
      </c>
      <c r="G17" s="4">
        <v>10</v>
      </c>
      <c r="H17" s="4">
        <v>0.4</v>
      </c>
      <c r="I17" s="23">
        <f t="shared" si="0"/>
        <v>9</v>
      </c>
      <c r="J17" s="22">
        <f t="shared" si="2"/>
        <v>0.79999999999999982</v>
      </c>
      <c r="N17">
        <f>MAX(N12:N16)</f>
        <v>2.528</v>
      </c>
      <c r="O17">
        <f>MAX(O12:O16)</f>
        <v>2.54</v>
      </c>
      <c r="P17">
        <f>MAX(P12:P16)</f>
        <v>4.8800000000000017</v>
      </c>
      <c r="Q17">
        <f>MAX(Q12:Q16)</f>
        <v>8.4000000000000963E-2</v>
      </c>
      <c r="R17">
        <f>MAX(R12:R16)</f>
        <v>3.4</v>
      </c>
    </row>
    <row r="18" spans="3:26" ht="18.600000000000001" thickBot="1" x14ac:dyDescent="0.4">
      <c r="C18" s="7">
        <f>$G$5</f>
        <v>3.4</v>
      </c>
      <c r="D18" s="7">
        <f>$H$5</f>
        <v>6</v>
      </c>
      <c r="F18" s="7">
        <v>8</v>
      </c>
      <c r="G18" s="4">
        <v>8</v>
      </c>
      <c r="H18" s="4">
        <v>0.35</v>
      </c>
      <c r="I18" s="23">
        <f t="shared" si="0"/>
        <v>8</v>
      </c>
      <c r="J18" s="22">
        <f t="shared" si="2"/>
        <v>1.5999999999999996</v>
      </c>
    </row>
    <row r="19" spans="3:26" ht="18.600000000000001" thickBot="1" x14ac:dyDescent="0.4">
      <c r="C19" s="7">
        <f>$G$5</f>
        <v>3.4</v>
      </c>
      <c r="D19" s="7">
        <f>$H$6</f>
        <v>2.8</v>
      </c>
      <c r="F19" s="7">
        <v>8</v>
      </c>
      <c r="G19" s="4">
        <v>6</v>
      </c>
      <c r="H19" s="4">
        <v>0.32</v>
      </c>
      <c r="I19" s="23">
        <f t="shared" si="0"/>
        <v>7</v>
      </c>
      <c r="J19" s="22">
        <f t="shared" si="2"/>
        <v>2.3999999999999995</v>
      </c>
      <c r="N19" t="s">
        <v>47</v>
      </c>
      <c r="P19" t="s">
        <v>48</v>
      </c>
      <c r="R19" t="s">
        <v>53</v>
      </c>
    </row>
    <row r="20" spans="3:26" ht="18.600000000000001" thickBot="1" x14ac:dyDescent="0.4">
      <c r="C20" s="7">
        <f>$G$5</f>
        <v>3.4</v>
      </c>
      <c r="D20" s="7">
        <f>$H$7</f>
        <v>2</v>
      </c>
      <c r="F20" s="7">
        <v>8</v>
      </c>
      <c r="G20" s="4">
        <v>4</v>
      </c>
      <c r="H20" s="4">
        <v>0.28000000000000003</v>
      </c>
      <c r="I20" s="23">
        <f t="shared" si="0"/>
        <v>6</v>
      </c>
      <c r="J20" s="22">
        <f t="shared" si="2"/>
        <v>3.1999999999999993</v>
      </c>
      <c r="N20">
        <f>MAX(S12:S16)</f>
        <v>0</v>
      </c>
      <c r="P20">
        <f>MIN(N17:R17)</f>
        <v>8.4000000000000963E-2</v>
      </c>
      <c r="R20">
        <f>IF(MIN(N12:R16)&lt;0,ABS(MIN(N12:R16)),0)</f>
        <v>3.0720000000000001</v>
      </c>
    </row>
    <row r="21" spans="3:26" ht="18.600000000000001" thickBot="1" x14ac:dyDescent="0.4">
      <c r="C21" s="7">
        <f>$G$5</f>
        <v>3.4</v>
      </c>
      <c r="D21" s="7">
        <f>$H$8</f>
        <v>1.6</v>
      </c>
      <c r="F21" s="7">
        <v>8</v>
      </c>
      <c r="G21" s="4">
        <v>2</v>
      </c>
      <c r="H21" s="4">
        <v>0.25</v>
      </c>
      <c r="I21" s="23">
        <f t="shared" si="0"/>
        <v>5</v>
      </c>
      <c r="J21" s="22">
        <f t="shared" si="2"/>
        <v>4</v>
      </c>
      <c r="O21" t="s">
        <v>52</v>
      </c>
    </row>
    <row r="22" spans="3:26" ht="18.600000000000001" thickBot="1" x14ac:dyDescent="0.4">
      <c r="C22" s="7">
        <f>$G$6</f>
        <v>3.6</v>
      </c>
      <c r="D22" s="7">
        <f>$H$4</f>
        <v>8</v>
      </c>
      <c r="F22" s="7">
        <v>6</v>
      </c>
      <c r="G22" s="4">
        <v>10</v>
      </c>
      <c r="H22" s="4">
        <v>0.52</v>
      </c>
      <c r="I22" s="23">
        <f t="shared" si="0"/>
        <v>8</v>
      </c>
      <c r="J22" s="22">
        <f t="shared" si="2"/>
        <v>1.5999999999999996</v>
      </c>
    </row>
    <row r="23" spans="3:26" ht="18.600000000000001" thickBot="1" x14ac:dyDescent="0.4">
      <c r="C23" s="7">
        <f>$G$6</f>
        <v>3.6</v>
      </c>
      <c r="D23" s="7">
        <f>$H$5</f>
        <v>6</v>
      </c>
      <c r="F23" s="7">
        <v>6</v>
      </c>
      <c r="G23" s="4">
        <v>8</v>
      </c>
      <c r="H23" s="4">
        <v>0.48</v>
      </c>
      <c r="I23" s="23">
        <f t="shared" si="0"/>
        <v>7</v>
      </c>
      <c r="J23" s="22">
        <f t="shared" si="2"/>
        <v>2.3999999999999995</v>
      </c>
      <c r="P23" s="13" t="s">
        <v>54</v>
      </c>
    </row>
    <row r="24" spans="3:26" ht="18.600000000000001" thickBot="1" x14ac:dyDescent="0.4">
      <c r="C24" s="7">
        <f>$G$6</f>
        <v>3.6</v>
      </c>
      <c r="D24" s="7">
        <f>$H$6</f>
        <v>2.8</v>
      </c>
      <c r="F24" s="7">
        <v>6</v>
      </c>
      <c r="G24" s="4">
        <v>6</v>
      </c>
      <c r="H24" s="4">
        <v>0.4</v>
      </c>
      <c r="I24" s="23">
        <f t="shared" si="0"/>
        <v>6</v>
      </c>
      <c r="J24" s="22">
        <f t="shared" si="2"/>
        <v>3.1999999999999993</v>
      </c>
    </row>
    <row r="25" spans="3:26" ht="18.600000000000001" thickBot="1" x14ac:dyDescent="0.4">
      <c r="C25" s="7">
        <f>$G$6</f>
        <v>3.6</v>
      </c>
      <c r="D25" s="7">
        <f>$H$7</f>
        <v>2</v>
      </c>
      <c r="F25" s="7">
        <v>6</v>
      </c>
      <c r="G25" s="4">
        <v>4</v>
      </c>
      <c r="H25" s="4">
        <v>0.35</v>
      </c>
      <c r="I25" s="23">
        <f t="shared" si="0"/>
        <v>5</v>
      </c>
      <c r="J25" s="22">
        <f t="shared" si="2"/>
        <v>4</v>
      </c>
      <c r="M25" s="16" t="s">
        <v>36</v>
      </c>
      <c r="N25" s="16" t="s">
        <v>42</v>
      </c>
      <c r="O25" s="16" t="s">
        <v>43</v>
      </c>
      <c r="P25" s="16" t="s">
        <v>44</v>
      </c>
      <c r="Q25" s="16" t="s">
        <v>45</v>
      </c>
      <c r="R25" s="16" t="s">
        <v>46</v>
      </c>
      <c r="T25" t="s">
        <v>56</v>
      </c>
      <c r="U25" t="s">
        <v>58</v>
      </c>
      <c r="V25" s="30" t="s">
        <v>60</v>
      </c>
      <c r="W25" s="30" t="s">
        <v>59</v>
      </c>
      <c r="X25" s="31" t="s">
        <v>61</v>
      </c>
      <c r="Y25" s="31" t="s">
        <v>63</v>
      </c>
      <c r="Z25" s="31" t="s">
        <v>31</v>
      </c>
    </row>
    <row r="26" spans="3:26" ht="18.600000000000001" thickBot="1" x14ac:dyDescent="0.4">
      <c r="C26" s="7">
        <f>$G$6</f>
        <v>3.6</v>
      </c>
      <c r="D26" s="7">
        <f>$H$8</f>
        <v>1.6</v>
      </c>
      <c r="F26" s="7">
        <v>6</v>
      </c>
      <c r="G26" s="4">
        <v>2</v>
      </c>
      <c r="H26" s="15">
        <f>0.3-0.02*$G$1</f>
        <v>0.18</v>
      </c>
      <c r="I26" s="23">
        <f t="shared" si="0"/>
        <v>4</v>
      </c>
      <c r="J26" s="22">
        <f t="shared" si="2"/>
        <v>4.8</v>
      </c>
      <c r="M26" s="16" t="s">
        <v>37</v>
      </c>
      <c r="N26">
        <f t="shared" ref="N26:R30" si="3">N12+$R$20</f>
        <v>3.0720000000000001</v>
      </c>
      <c r="O26">
        <f t="shared" si="3"/>
        <v>3.3200000000000003</v>
      </c>
      <c r="P26">
        <f t="shared" si="3"/>
        <v>1.2320000000000002</v>
      </c>
      <c r="Q26">
        <f t="shared" si="3"/>
        <v>1.6320000000000001</v>
      </c>
      <c r="R26">
        <f t="shared" si="3"/>
        <v>4.9024000000000001</v>
      </c>
      <c r="T26">
        <v>0</v>
      </c>
      <c r="U26">
        <f>N26*$N$32+O26*$O$32+P26*$P$32+Q26*$Q$32+R26*$R$32</f>
        <v>0.51763372195816959</v>
      </c>
      <c r="V26">
        <v>1</v>
      </c>
      <c r="W26">
        <v>0</v>
      </c>
      <c r="X26">
        <f>SUM(T26:T30)</f>
        <v>0.31829275479887537</v>
      </c>
      <c r="Y26">
        <f>1/X26</f>
        <v>3.141761742682097</v>
      </c>
      <c r="Z26">
        <f>T26*$Y$26</f>
        <v>0</v>
      </c>
    </row>
    <row r="27" spans="3:26" ht="18.600000000000001" thickBot="1" x14ac:dyDescent="0.4">
      <c r="C27" s="7">
        <f>$G$7</f>
        <v>2</v>
      </c>
      <c r="D27" s="7">
        <f>$H$4</f>
        <v>8</v>
      </c>
      <c r="F27" s="7">
        <v>4</v>
      </c>
      <c r="G27" s="4">
        <v>10</v>
      </c>
      <c r="H27" s="4">
        <v>0.6</v>
      </c>
      <c r="I27" s="23">
        <f t="shared" si="0"/>
        <v>7</v>
      </c>
      <c r="J27" s="22">
        <f t="shared" si="2"/>
        <v>2.3999999999999995</v>
      </c>
      <c r="M27" s="16" t="s">
        <v>38</v>
      </c>
      <c r="N27">
        <f t="shared" si="3"/>
        <v>3.5840000000000001</v>
      </c>
      <c r="O27">
        <f t="shared" si="3"/>
        <v>3.5679999999999996</v>
      </c>
      <c r="P27">
        <f t="shared" si="3"/>
        <v>1.3824000000000005</v>
      </c>
      <c r="Q27">
        <f t="shared" si="3"/>
        <v>2.5856000000000012</v>
      </c>
      <c r="R27">
        <f t="shared" si="3"/>
        <v>6.4719999999999995</v>
      </c>
      <c r="T27">
        <v>0</v>
      </c>
      <c r="U27">
        <f>N27*$N$32+O27*$O$32+P27*$P$32+Q27*$Q$32+R27*$R$32</f>
        <v>0.81750302475619918</v>
      </c>
      <c r="V27">
        <v>1</v>
      </c>
      <c r="W27">
        <v>0</v>
      </c>
      <c r="Z27">
        <f>T27*$Y$26</f>
        <v>0</v>
      </c>
    </row>
    <row r="28" spans="3:26" ht="18.600000000000001" thickBot="1" x14ac:dyDescent="0.4">
      <c r="C28" s="7">
        <f>$G$7</f>
        <v>2</v>
      </c>
      <c r="D28" s="7">
        <f>$H$5</f>
        <v>6</v>
      </c>
      <c r="F28" s="7">
        <v>4</v>
      </c>
      <c r="G28" s="4">
        <v>8</v>
      </c>
      <c r="H28" s="4">
        <v>0.57999999999999996</v>
      </c>
      <c r="I28" s="23">
        <f t="shared" si="0"/>
        <v>6</v>
      </c>
      <c r="J28" s="22">
        <f t="shared" si="2"/>
        <v>3.1999999999999993</v>
      </c>
      <c r="M28" s="16" t="s">
        <v>39</v>
      </c>
      <c r="N28">
        <f t="shared" si="3"/>
        <v>3.5327999999999999</v>
      </c>
      <c r="O28">
        <f t="shared" si="3"/>
        <v>3.3407999999999993</v>
      </c>
      <c r="P28">
        <f t="shared" si="3"/>
        <v>0</v>
      </c>
      <c r="Q28">
        <f t="shared" si="3"/>
        <v>1.2319999999999998</v>
      </c>
      <c r="R28">
        <f t="shared" si="3"/>
        <v>3.5711999999999993</v>
      </c>
      <c r="T28">
        <v>0</v>
      </c>
      <c r="U28">
        <f>N28*$N$32+O28*$O$32+P28*$P$32+Q28*$Q$32+R28*$R$32</f>
        <v>0.38653090798154238</v>
      </c>
      <c r="V28">
        <v>1</v>
      </c>
      <c r="W28">
        <v>0</v>
      </c>
      <c r="Z28">
        <f>T28*$Y$26</f>
        <v>0</v>
      </c>
    </row>
    <row r="29" spans="3:26" ht="18.600000000000001" thickBot="1" x14ac:dyDescent="0.4">
      <c r="C29" s="7">
        <f>$G$7</f>
        <v>2</v>
      </c>
      <c r="D29" s="7">
        <f>$H$6</f>
        <v>2.8</v>
      </c>
      <c r="F29" s="7">
        <v>4</v>
      </c>
      <c r="G29" s="4">
        <v>6</v>
      </c>
      <c r="H29" s="15">
        <f>0.55+0.05*$G$1</f>
        <v>0.85000000000000009</v>
      </c>
      <c r="I29" s="23">
        <f t="shared" si="0"/>
        <v>5</v>
      </c>
      <c r="J29" s="22">
        <f t="shared" si="2"/>
        <v>4</v>
      </c>
      <c r="M29" s="16" t="s">
        <v>40</v>
      </c>
      <c r="N29">
        <f t="shared" si="3"/>
        <v>4.032</v>
      </c>
      <c r="O29">
        <f t="shared" si="3"/>
        <v>4.0959999999999992</v>
      </c>
      <c r="P29">
        <f t="shared" si="3"/>
        <v>7.9520000000000017</v>
      </c>
      <c r="Q29">
        <f t="shared" si="3"/>
        <v>3.0720000000000001</v>
      </c>
      <c r="R29">
        <f t="shared" si="3"/>
        <v>6.2079999999999993</v>
      </c>
      <c r="T29">
        <v>5.3951596967270241E-2</v>
      </c>
      <c r="U29">
        <f>N29*$N$32+O29*$O$32+P29*$P$32+Q29*$Q$32+R29*$R$32</f>
        <v>1.0000000000000002</v>
      </c>
      <c r="V29">
        <v>1</v>
      </c>
      <c r="W29">
        <v>0</v>
      </c>
      <c r="Z29">
        <f>T29*$Y$26</f>
        <v>0.16950306330837309</v>
      </c>
    </row>
    <row r="30" spans="3:26" ht="18.600000000000001" thickBot="1" x14ac:dyDescent="0.4">
      <c r="C30" s="7">
        <f>$G$7</f>
        <v>2</v>
      </c>
      <c r="D30" s="7">
        <f>$H$7</f>
        <v>2</v>
      </c>
      <c r="F30" s="7">
        <v>4</v>
      </c>
      <c r="G30" s="4">
        <v>4</v>
      </c>
      <c r="H30" s="4">
        <v>0.5</v>
      </c>
      <c r="I30" s="23">
        <f t="shared" si="0"/>
        <v>4</v>
      </c>
      <c r="J30" s="22">
        <f t="shared" si="2"/>
        <v>4.8</v>
      </c>
      <c r="M30" s="16" t="s">
        <v>41</v>
      </c>
      <c r="N30">
        <f t="shared" si="3"/>
        <v>5.6</v>
      </c>
      <c r="O30">
        <f t="shared" si="3"/>
        <v>5.6120000000000001</v>
      </c>
      <c r="P30">
        <f t="shared" si="3"/>
        <v>2.16</v>
      </c>
      <c r="Q30">
        <f t="shared" si="3"/>
        <v>3.156000000000001</v>
      </c>
      <c r="R30">
        <f t="shared" si="3"/>
        <v>4.3520000000000021</v>
      </c>
      <c r="T30">
        <v>0.26434115783160511</v>
      </c>
      <c r="U30">
        <f>N30*$N$32+O30*$O$32+P30*$P$32+Q30*$Q$32+R30*$R$32</f>
        <v>0.99999999999999956</v>
      </c>
      <c r="V30">
        <v>1</v>
      </c>
      <c r="W30">
        <v>0</v>
      </c>
      <c r="Z30">
        <f>T30*$Y$26</f>
        <v>0.83049693669162694</v>
      </c>
    </row>
    <row r="31" spans="3:26" ht="18.600000000000001" thickBot="1" x14ac:dyDescent="0.4">
      <c r="C31" s="7">
        <f>$G$7</f>
        <v>2</v>
      </c>
      <c r="D31" s="7">
        <f>$H$8</f>
        <v>1.6</v>
      </c>
      <c r="F31" s="7">
        <v>4</v>
      </c>
      <c r="G31" s="4">
        <v>2</v>
      </c>
      <c r="H31" s="4">
        <v>0.4</v>
      </c>
      <c r="I31" s="23">
        <f t="shared" si="0"/>
        <v>3</v>
      </c>
      <c r="J31" s="22">
        <f t="shared" si="2"/>
        <v>5.6</v>
      </c>
      <c r="M31" s="30"/>
    </row>
    <row r="32" spans="3:26" ht="18.600000000000001" thickBot="1" x14ac:dyDescent="0.4">
      <c r="C32" s="7">
        <f>$G$8</f>
        <v>0.89999999999999991</v>
      </c>
      <c r="D32" s="7">
        <f>$H$4</f>
        <v>8</v>
      </c>
      <c r="F32" s="7">
        <v>2</v>
      </c>
      <c r="G32" s="4">
        <v>10</v>
      </c>
      <c r="H32" s="4">
        <v>0.9</v>
      </c>
      <c r="I32" s="23">
        <f t="shared" si="0"/>
        <v>6</v>
      </c>
      <c r="J32" s="22">
        <f t="shared" si="2"/>
        <v>3.1999999999999993</v>
      </c>
      <c r="M32" s="30" t="s">
        <v>55</v>
      </c>
      <c r="N32">
        <v>0</v>
      </c>
      <c r="O32">
        <v>0</v>
      </c>
      <c r="P32">
        <v>4.5501346839868298E-3</v>
      </c>
      <c r="Q32">
        <v>0.31374262011488835</v>
      </c>
      <c r="R32">
        <v>0</v>
      </c>
      <c r="T32" s="32" t="s">
        <v>11</v>
      </c>
      <c r="U32" s="33"/>
      <c r="V32" s="33"/>
      <c r="W32" s="33" t="s">
        <v>67</v>
      </c>
      <c r="X32" s="33"/>
      <c r="Y32" s="33"/>
      <c r="Z32" s="34"/>
    </row>
    <row r="33" spans="3:26" ht="18.600000000000001" thickBot="1" x14ac:dyDescent="0.4">
      <c r="C33" s="7">
        <f>$G$8</f>
        <v>0.89999999999999991</v>
      </c>
      <c r="D33" s="7">
        <f>$H$5</f>
        <v>6</v>
      </c>
      <c r="F33" s="7">
        <v>2</v>
      </c>
      <c r="G33" s="4">
        <v>8</v>
      </c>
      <c r="H33" s="4">
        <v>0.85</v>
      </c>
      <c r="I33" s="23">
        <f t="shared" si="0"/>
        <v>5</v>
      </c>
      <c r="J33" s="22">
        <f t="shared" si="2"/>
        <v>4</v>
      </c>
      <c r="M33" s="30" t="s">
        <v>57</v>
      </c>
      <c r="N33">
        <f>N26*$T$26+N27*$T$27+N28*$T$28+N29*$T$29+N30*$T$30</f>
        <v>1.6978433228290222</v>
      </c>
      <c r="O33">
        <f>O26*$T$26+O27*$T$27+O28*$T$28+O29*$T$29+O30*$T$30</f>
        <v>1.7044683189289067</v>
      </c>
      <c r="P33">
        <f>P26*$T$26+P27*$T$27+P28*$T$28+P29*$T$29+P30*$T$30</f>
        <v>1</v>
      </c>
      <c r="Q33">
        <f>Q26*$T$26+Q27*$T$27+Q28*$T$28+Q29*$T$29+Q30*$T$30</f>
        <v>1.0000000000000002</v>
      </c>
      <c r="R33">
        <f>R26*$T$26+R27*$T$27+R28*$T$28+R29*$T$29+R30*$T$30</f>
        <v>1.4853442328559594</v>
      </c>
      <c r="T33" s="35">
        <f>N37-R20</f>
        <v>6.9761742682098227E-2</v>
      </c>
      <c r="U33" s="36"/>
      <c r="V33" s="36"/>
      <c r="W33" s="36" t="str">
        <f>IF(T33&gt;0,"предприятие 1","предприятие 2")</f>
        <v>предприятие 1</v>
      </c>
      <c r="X33" s="36"/>
      <c r="Y33" s="36"/>
      <c r="Z33" s="37"/>
    </row>
    <row r="34" spans="3:26" ht="18.600000000000001" thickBot="1" x14ac:dyDescent="0.4">
      <c r="C34" s="7">
        <f>$G$8</f>
        <v>0.89999999999999991</v>
      </c>
      <c r="D34" s="7">
        <f>$H$6</f>
        <v>2.8</v>
      </c>
      <c r="F34" s="7">
        <v>2</v>
      </c>
      <c r="G34" s="4">
        <v>6</v>
      </c>
      <c r="H34" s="4">
        <v>0.7</v>
      </c>
      <c r="I34" s="23">
        <f t="shared" si="0"/>
        <v>4</v>
      </c>
      <c r="J34" s="22">
        <f t="shared" si="2"/>
        <v>4.8</v>
      </c>
      <c r="M34" s="30" t="s">
        <v>59</v>
      </c>
      <c r="N34">
        <v>1</v>
      </c>
      <c r="O34">
        <v>1</v>
      </c>
      <c r="P34">
        <v>1</v>
      </c>
      <c r="Q34">
        <v>1</v>
      </c>
      <c r="R34">
        <v>1</v>
      </c>
      <c r="T34" s="35" t="s">
        <v>66</v>
      </c>
      <c r="U34" s="36"/>
      <c r="V34" s="36"/>
      <c r="W34" s="36"/>
      <c r="X34" s="36"/>
      <c r="Y34" s="36"/>
      <c r="Z34" s="37"/>
    </row>
    <row r="35" spans="3:26" ht="18.600000000000001" thickBot="1" x14ac:dyDescent="0.4">
      <c r="C35" s="7">
        <f>$G$8</f>
        <v>0.89999999999999991</v>
      </c>
      <c r="D35" s="7">
        <f>$H$7</f>
        <v>2</v>
      </c>
      <c r="F35" s="7">
        <v>2</v>
      </c>
      <c r="G35" s="4">
        <v>4</v>
      </c>
      <c r="H35" s="4">
        <v>0.65</v>
      </c>
      <c r="I35" s="23">
        <f t="shared" si="0"/>
        <v>3</v>
      </c>
      <c r="J35" s="22">
        <f t="shared" si="2"/>
        <v>5.6</v>
      </c>
      <c r="M35" s="30" t="s">
        <v>59</v>
      </c>
      <c r="N35">
        <v>0</v>
      </c>
      <c r="O35">
        <v>0</v>
      </c>
      <c r="P35">
        <v>0</v>
      </c>
      <c r="Q35">
        <v>0</v>
      </c>
      <c r="R35">
        <v>0</v>
      </c>
      <c r="T35" s="35"/>
      <c r="U35" s="36"/>
      <c r="V35" s="36"/>
      <c r="W35" s="36"/>
      <c r="X35" s="36"/>
      <c r="Y35" s="36"/>
      <c r="Z35" s="37"/>
    </row>
    <row r="36" spans="3:26" ht="18.600000000000001" thickBot="1" x14ac:dyDescent="0.4">
      <c r="C36" s="7">
        <f>$G$8</f>
        <v>0.89999999999999991</v>
      </c>
      <c r="D36" s="7">
        <f>$H$8</f>
        <v>1.6</v>
      </c>
      <c r="F36" s="7">
        <v>2</v>
      </c>
      <c r="G36" s="4">
        <v>2</v>
      </c>
      <c r="H36" s="4">
        <v>0.4</v>
      </c>
      <c r="I36" s="25">
        <f t="shared" si="0"/>
        <v>2</v>
      </c>
      <c r="J36" s="22">
        <f t="shared" si="2"/>
        <v>6.4</v>
      </c>
      <c r="M36" s="30" t="s">
        <v>62</v>
      </c>
      <c r="N36">
        <f>SUM(N32:R32)</f>
        <v>0.3182927547988752</v>
      </c>
      <c r="T36" s="35"/>
      <c r="U36" s="36"/>
      <c r="V36" s="36"/>
      <c r="W36" s="36"/>
      <c r="X36" s="36"/>
      <c r="Y36" s="36"/>
      <c r="Z36" s="37"/>
    </row>
    <row r="37" spans="3:26" x14ac:dyDescent="0.3">
      <c r="M37" s="30" t="s">
        <v>64</v>
      </c>
      <c r="N37">
        <f>1/N36</f>
        <v>3.1417617426820983</v>
      </c>
      <c r="T37" s="35"/>
      <c r="U37" s="36"/>
      <c r="V37" s="36"/>
      <c r="W37" s="36"/>
      <c r="X37" s="36"/>
      <c r="Y37" s="36"/>
      <c r="Z37" s="37"/>
    </row>
    <row r="38" spans="3:26" ht="15" thickBot="1" x14ac:dyDescent="0.35">
      <c r="M38" s="30" t="s">
        <v>65</v>
      </c>
      <c r="N38">
        <f>N32*$N$37</f>
        <v>0</v>
      </c>
      <c r="O38">
        <f>O32*$N$37</f>
        <v>0</v>
      </c>
      <c r="P38">
        <f>P32*$N$37</f>
        <v>1.429543907420072E-2</v>
      </c>
      <c r="Q38">
        <f>Q32*$N$37</f>
        <v>0.98570456092579917</v>
      </c>
      <c r="R38">
        <f>R32*$N$37</f>
        <v>0</v>
      </c>
      <c r="T38" s="38"/>
      <c r="U38" s="39"/>
      <c r="V38" s="39"/>
      <c r="W38" s="39"/>
      <c r="X38" s="39"/>
      <c r="Y38" s="39"/>
      <c r="Z38" s="40"/>
    </row>
  </sheetData>
  <mergeCells count="7">
    <mergeCell ref="B1:B2"/>
    <mergeCell ref="C1:D1"/>
    <mergeCell ref="F2:F3"/>
    <mergeCell ref="G2:H2"/>
    <mergeCell ref="C10:D10"/>
    <mergeCell ref="F10:G10"/>
    <mergeCell ref="H10:H1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5"/>
  <sheetViews>
    <sheetView workbookViewId="0">
      <selection activeCell="G1" sqref="G1"/>
    </sheetView>
  </sheetViews>
  <sheetFormatPr defaultRowHeight="14.4" x14ac:dyDescent="0.3"/>
  <cols>
    <col min="1" max="1" width="8.77734375" bestFit="1" customWidth="1"/>
    <col min="2" max="2" width="22.109375" customWidth="1"/>
    <col min="3" max="3" width="22.88671875" customWidth="1"/>
    <col min="4" max="4" width="19.44140625" customWidth="1"/>
    <col min="6" max="6" width="15.6640625" customWidth="1"/>
    <col min="7" max="7" width="23.44140625" customWidth="1"/>
    <col min="8" max="8" width="17.109375" customWidth="1"/>
    <col min="9" max="9" width="18.109375" customWidth="1"/>
  </cols>
  <sheetData>
    <row r="1" spans="1:9" ht="18.600000000000001" thickBot="1" x14ac:dyDescent="0.35">
      <c r="A1" s="1"/>
      <c r="B1" s="43" t="s">
        <v>1</v>
      </c>
      <c r="C1" s="41" t="s">
        <v>2</v>
      </c>
      <c r="D1" s="42"/>
      <c r="G1" s="9" t="s">
        <v>20</v>
      </c>
    </row>
    <row r="2" spans="1:9" ht="36.6" thickBot="1" x14ac:dyDescent="0.35">
      <c r="A2" s="2" t="s">
        <v>0</v>
      </c>
      <c r="B2" s="44"/>
      <c r="C2" s="3" t="s">
        <v>3</v>
      </c>
      <c r="D2" s="3" t="s">
        <v>4</v>
      </c>
    </row>
    <row r="3" spans="1:9" ht="18.600000000000001" thickBot="1" x14ac:dyDescent="0.35">
      <c r="A3" s="2" t="s">
        <v>5</v>
      </c>
      <c r="B3" s="4">
        <v>10</v>
      </c>
      <c r="C3" s="4">
        <v>5</v>
      </c>
      <c r="D3" s="4">
        <v>8</v>
      </c>
      <c r="F3" t="s">
        <v>14</v>
      </c>
      <c r="G3" t="s">
        <v>15</v>
      </c>
    </row>
    <row r="4" spans="1:9" ht="18.600000000000001" thickBot="1" x14ac:dyDescent="0.35">
      <c r="A4" s="2" t="s">
        <v>6</v>
      </c>
      <c r="B4" s="4">
        <v>8</v>
      </c>
      <c r="C4" s="4" t="s">
        <v>19</v>
      </c>
      <c r="D4" s="4">
        <v>6</v>
      </c>
      <c r="F4">
        <v>4</v>
      </c>
      <c r="G4">
        <f>8-(0.3+0.1*(G6-1))*F4</f>
        <v>4.3999999999999995</v>
      </c>
    </row>
    <row r="5" spans="1:9" ht="18.600000000000001" thickBot="1" x14ac:dyDescent="0.35">
      <c r="A5" s="2" t="s">
        <v>7</v>
      </c>
      <c r="B5" s="4">
        <v>6</v>
      </c>
      <c r="C5" s="4" t="s">
        <v>8</v>
      </c>
      <c r="D5" s="4" t="s">
        <v>9</v>
      </c>
    </row>
    <row r="6" spans="1:9" ht="18.600000000000001" thickBot="1" x14ac:dyDescent="0.35">
      <c r="A6" s="2" t="s">
        <v>10</v>
      </c>
      <c r="B6" s="4">
        <v>4</v>
      </c>
      <c r="C6" s="4">
        <v>2</v>
      </c>
      <c r="D6" s="4">
        <v>2</v>
      </c>
      <c r="F6" t="s">
        <v>18</v>
      </c>
      <c r="G6" s="8">
        <v>7</v>
      </c>
    </row>
    <row r="7" spans="1:9" ht="18.600000000000001" thickBot="1" x14ac:dyDescent="0.35">
      <c r="A7" s="2" t="s">
        <v>11</v>
      </c>
      <c r="B7" s="4">
        <v>2</v>
      </c>
      <c r="C7" s="4" t="s">
        <v>12</v>
      </c>
      <c r="D7" s="4" t="s">
        <v>13</v>
      </c>
    </row>
    <row r="8" spans="1:9" ht="15" thickBot="1" x14ac:dyDescent="0.35"/>
    <row r="9" spans="1:9" ht="18.600000000000001" thickBot="1" x14ac:dyDescent="0.35">
      <c r="A9" s="41" t="s">
        <v>16</v>
      </c>
      <c r="B9" s="42"/>
      <c r="C9" s="43" t="s">
        <v>17</v>
      </c>
      <c r="F9" s="1"/>
      <c r="G9" s="43" t="s">
        <v>1</v>
      </c>
      <c r="H9" s="41" t="s">
        <v>2</v>
      </c>
      <c r="I9" s="42"/>
    </row>
    <row r="10" spans="1:9" ht="36.6" thickBot="1" x14ac:dyDescent="0.35">
      <c r="A10" s="2" t="s">
        <v>21</v>
      </c>
      <c r="B10" s="3" t="s">
        <v>22</v>
      </c>
      <c r="C10" s="44"/>
      <c r="F10" s="2" t="s">
        <v>0</v>
      </c>
      <c r="G10" s="44"/>
      <c r="H10" s="3" t="s">
        <v>3</v>
      </c>
      <c r="I10" s="3" t="s">
        <v>4</v>
      </c>
    </row>
    <row r="11" spans="1:9" ht="18.600000000000001" thickBot="1" x14ac:dyDescent="0.35">
      <c r="A11" s="7">
        <v>10</v>
      </c>
      <c r="B11" s="4">
        <v>10</v>
      </c>
      <c r="C11" s="4">
        <f>0.31+0.1*(G6-1)</f>
        <v>0.91000000000000014</v>
      </c>
      <c r="D11" s="4" t="s">
        <v>23</v>
      </c>
      <c r="F11" s="2" t="s">
        <v>5</v>
      </c>
      <c r="G11" s="4">
        <v>10</v>
      </c>
      <c r="H11" s="4">
        <v>5</v>
      </c>
      <c r="I11" s="4">
        <v>8</v>
      </c>
    </row>
    <row r="12" spans="1:9" ht="18.600000000000001" thickBot="1" x14ac:dyDescent="0.35">
      <c r="A12" s="7">
        <v>10</v>
      </c>
      <c r="B12" s="4">
        <v>8</v>
      </c>
      <c r="C12" s="4">
        <v>0.33</v>
      </c>
      <c r="F12" s="2" t="s">
        <v>6</v>
      </c>
      <c r="G12" s="4">
        <v>8</v>
      </c>
      <c r="H12" s="4">
        <f>4-0.1*G6</f>
        <v>3.3</v>
      </c>
      <c r="I12" s="4">
        <v>6</v>
      </c>
    </row>
    <row r="13" spans="1:9" ht="18.600000000000001" thickBot="1" x14ac:dyDescent="0.35">
      <c r="A13" s="7">
        <v>10</v>
      </c>
      <c r="B13" s="4">
        <v>6</v>
      </c>
      <c r="C13" s="4">
        <v>0.25</v>
      </c>
      <c r="F13" s="2" t="s">
        <v>7</v>
      </c>
      <c r="G13" s="4">
        <v>6</v>
      </c>
      <c r="H13" s="4">
        <f>3+G7*0.1</f>
        <v>3</v>
      </c>
      <c r="I13" s="4">
        <f>4-0.2*G7</f>
        <v>4</v>
      </c>
    </row>
    <row r="14" spans="1:9" ht="18.600000000000001" thickBot="1" x14ac:dyDescent="0.35">
      <c r="A14" s="7">
        <v>10</v>
      </c>
      <c r="B14" s="4">
        <v>4</v>
      </c>
      <c r="C14" s="4">
        <v>0.2</v>
      </c>
      <c r="F14" s="2" t="s">
        <v>10</v>
      </c>
      <c r="G14" s="4">
        <v>4</v>
      </c>
      <c r="H14" s="4">
        <v>2</v>
      </c>
      <c r="I14" s="4">
        <v>2</v>
      </c>
    </row>
    <row r="15" spans="1:9" ht="18.600000000000001" thickBot="1" x14ac:dyDescent="0.35">
      <c r="A15" s="7">
        <v>10</v>
      </c>
      <c r="B15" s="4">
        <v>2</v>
      </c>
      <c r="C15" s="4">
        <v>0.18</v>
      </c>
      <c r="F15" s="2" t="s">
        <v>11</v>
      </c>
      <c r="G15" s="4">
        <v>2</v>
      </c>
      <c r="H15" s="4">
        <f>1.5-0.1*G7</f>
        <v>1.5</v>
      </c>
      <c r="I15" s="4">
        <f>1+0.1*G7</f>
        <v>1</v>
      </c>
    </row>
    <row r="16" spans="1:9" ht="18.600000000000001" thickBot="1" x14ac:dyDescent="0.35">
      <c r="A16" s="7">
        <v>8</v>
      </c>
      <c r="B16" s="4">
        <v>10</v>
      </c>
      <c r="C16" s="4">
        <v>0.4</v>
      </c>
    </row>
    <row r="17" spans="1:4" ht="18.600000000000001" thickBot="1" x14ac:dyDescent="0.35">
      <c r="A17" s="7">
        <v>8</v>
      </c>
      <c r="B17" s="4">
        <v>8</v>
      </c>
      <c r="C17" s="4">
        <v>0.35</v>
      </c>
    </row>
    <row r="18" spans="1:4" ht="18.600000000000001" thickBot="1" x14ac:dyDescent="0.35">
      <c r="A18" s="7">
        <v>8</v>
      </c>
      <c r="B18" s="4">
        <v>6</v>
      </c>
      <c r="C18" s="4">
        <v>0.32</v>
      </c>
    </row>
    <row r="19" spans="1:4" ht="18.600000000000001" thickBot="1" x14ac:dyDescent="0.35">
      <c r="A19" s="7">
        <v>8</v>
      </c>
      <c r="B19" s="4">
        <v>4</v>
      </c>
      <c r="C19" s="4">
        <v>0.28000000000000003</v>
      </c>
    </row>
    <row r="20" spans="1:4" ht="18.600000000000001" thickBot="1" x14ac:dyDescent="0.35">
      <c r="A20" s="7">
        <v>8</v>
      </c>
      <c r="B20" s="4">
        <v>2</v>
      </c>
      <c r="C20" s="4">
        <v>0.25</v>
      </c>
    </row>
    <row r="21" spans="1:4" ht="18.600000000000001" thickBot="1" x14ac:dyDescent="0.35">
      <c r="A21" s="7">
        <v>6</v>
      </c>
      <c r="B21" s="4">
        <v>10</v>
      </c>
      <c r="C21" s="4">
        <v>0.52</v>
      </c>
    </row>
    <row r="22" spans="1:4" ht="18.600000000000001" thickBot="1" x14ac:dyDescent="0.35">
      <c r="A22" s="7">
        <v>6</v>
      </c>
      <c r="B22" s="4">
        <v>8</v>
      </c>
      <c r="C22" s="4">
        <v>0.48</v>
      </c>
    </row>
    <row r="23" spans="1:4" ht="18.600000000000001" thickBot="1" x14ac:dyDescent="0.35">
      <c r="A23" s="7">
        <v>6</v>
      </c>
      <c r="B23" s="4">
        <v>6</v>
      </c>
      <c r="C23" s="4">
        <v>0.4</v>
      </c>
    </row>
    <row r="24" spans="1:4" ht="18.600000000000001" thickBot="1" x14ac:dyDescent="0.35">
      <c r="A24" s="7">
        <v>6</v>
      </c>
      <c r="B24" s="4">
        <v>4</v>
      </c>
      <c r="C24" s="4">
        <v>0.35</v>
      </c>
    </row>
    <row r="25" spans="1:4" ht="18.600000000000001" thickBot="1" x14ac:dyDescent="0.35">
      <c r="A25" s="7">
        <v>6</v>
      </c>
      <c r="B25" s="4">
        <v>2</v>
      </c>
      <c r="C25" s="4">
        <f>0.3-0.02*G6</f>
        <v>0.15999999999999998</v>
      </c>
      <c r="D25" s="4" t="s">
        <v>24</v>
      </c>
    </row>
    <row r="26" spans="1:4" ht="18.600000000000001" thickBot="1" x14ac:dyDescent="0.35">
      <c r="A26" s="7">
        <v>4</v>
      </c>
      <c r="B26" s="4">
        <v>10</v>
      </c>
      <c r="C26" s="4">
        <v>0.6</v>
      </c>
    </row>
    <row r="27" spans="1:4" ht="18.600000000000001" thickBot="1" x14ac:dyDescent="0.35">
      <c r="A27" s="7">
        <v>4</v>
      </c>
      <c r="B27" s="4">
        <v>8</v>
      </c>
      <c r="C27" s="4">
        <v>0.57999999999999996</v>
      </c>
    </row>
    <row r="28" spans="1:4" ht="18.600000000000001" thickBot="1" x14ac:dyDescent="0.35">
      <c r="A28" s="7">
        <v>4</v>
      </c>
      <c r="B28" s="4">
        <v>6</v>
      </c>
      <c r="C28" s="4">
        <f>0.55+0.05*G6</f>
        <v>0.90000000000000013</v>
      </c>
      <c r="D28" s="4" t="s">
        <v>25</v>
      </c>
    </row>
    <row r="29" spans="1:4" ht="18.600000000000001" thickBot="1" x14ac:dyDescent="0.35">
      <c r="A29" s="7">
        <v>4</v>
      </c>
      <c r="B29" s="4">
        <v>4</v>
      </c>
      <c r="C29" s="4">
        <v>0.5</v>
      </c>
    </row>
    <row r="30" spans="1:4" ht="18.600000000000001" thickBot="1" x14ac:dyDescent="0.35">
      <c r="A30" s="7">
        <v>4</v>
      </c>
      <c r="B30" s="4">
        <v>2</v>
      </c>
      <c r="C30" s="4">
        <v>0.4</v>
      </c>
    </row>
    <row r="31" spans="1:4" ht="18.600000000000001" thickBot="1" x14ac:dyDescent="0.35">
      <c r="A31" s="7">
        <v>2</v>
      </c>
      <c r="B31" s="4">
        <v>10</v>
      </c>
      <c r="C31" s="4">
        <v>0.9</v>
      </c>
    </row>
    <row r="32" spans="1:4" ht="18.600000000000001" thickBot="1" x14ac:dyDescent="0.35">
      <c r="A32" s="7">
        <v>2</v>
      </c>
      <c r="B32" s="4">
        <v>8</v>
      </c>
      <c r="C32" s="4">
        <v>0.85</v>
      </c>
    </row>
    <row r="33" spans="1:3" ht="18.600000000000001" thickBot="1" x14ac:dyDescent="0.35">
      <c r="A33" s="7">
        <v>2</v>
      </c>
      <c r="B33" s="4">
        <v>6</v>
      </c>
      <c r="C33" s="4">
        <v>0.7</v>
      </c>
    </row>
    <row r="34" spans="1:3" ht="18.600000000000001" thickBot="1" x14ac:dyDescent="0.35">
      <c r="A34" s="7">
        <v>2</v>
      </c>
      <c r="B34" s="4">
        <v>4</v>
      </c>
      <c r="C34" s="4">
        <v>0.65</v>
      </c>
    </row>
    <row r="35" spans="1:3" ht="18.600000000000001" thickBot="1" x14ac:dyDescent="0.35">
      <c r="A35" s="7">
        <v>2</v>
      </c>
      <c r="B35" s="4">
        <v>2</v>
      </c>
      <c r="C35" s="4">
        <v>0.4</v>
      </c>
    </row>
  </sheetData>
  <mergeCells count="6">
    <mergeCell ref="G9:G10"/>
    <mergeCell ref="H9:I9"/>
    <mergeCell ref="B1:B2"/>
    <mergeCell ref="C1:D1"/>
    <mergeCell ref="A9:B9"/>
    <mergeCell ref="C9:C10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4</vt:i4>
      </vt:variant>
    </vt:vector>
  </HeadingPairs>
  <TitlesOfParts>
    <vt:vector size="4" baseType="lpstr">
      <vt:lpstr>чистые стратегии</vt:lpstr>
      <vt:lpstr>нечистые тактики</vt:lpstr>
      <vt:lpstr>с граничными</vt:lpstr>
      <vt:lpstr>Лист3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2025-11-14T06:36:05Z</dcterms:created>
  <dcterms:modified xsi:type="dcterms:W3CDTF">2025-11-18T07:55:53Z</dcterms:modified>
</cp:coreProperties>
</file>